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11250" activeTab="1"/>
  </bookViews>
  <sheets>
    <sheet name="Данные" sheetId="1" r:id="rId1"/>
    <sheet name="График" sheetId="2" r:id="rId2"/>
    <sheet name="Вертикальная" sheetId="3" r:id="rId3"/>
  </sheets>
  <definedNames/>
  <calcPr fullCalcOnLoad="1"/>
</workbook>
</file>

<file path=xl/sharedStrings.xml><?xml version="1.0" encoding="utf-8"?>
<sst xmlns="http://schemas.openxmlformats.org/spreadsheetml/2006/main" count="92" uniqueCount="22">
  <si>
    <t>Год</t>
  </si>
  <si>
    <t>Объем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</si>
  <si>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</si>
  <si>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</si>
  <si>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</si>
  <si>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</si>
  <si>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</si>
  <si>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</si>
  <si>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</si>
  <si>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</si>
  <si>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</si>
  <si>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</si>
  <si>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</si>
  <si>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</si>
  <si>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Удельный вес к году</t>
  </si>
  <si>
    <t>ВСЕГО</t>
  </si>
  <si>
    <t>Месяц</t>
  </si>
  <si>
    <t>Сред.       за 3 г.</t>
  </si>
  <si>
    <t>Уд. вес         к году (%)</t>
  </si>
  <si>
    <t xml:space="preserve"> 2006        к сред.    за  3 г. </t>
  </si>
  <si>
    <t>Анализ динамики по месяцам удельного веса собственных доходов областного бюджета в годовом объеме  за 2003-2006 г.г.</t>
  </si>
  <si>
    <t>Приложение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</si>
</sst>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7.5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/>
    </xf>
    <xf numFmtId="165" fontId="5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удельного веса по месяцам в годовом объеме собственных доходов областного бюджета за 2003-2006 г.г.</a:t>
            </a:r>
          </a:p>
        </c:rich>
      </c:tx>
      <c:layout>
        <c:manualLayout>
          <c:xMode val="factor"/>
          <c:yMode val="factor"/>
          <c:x val="-0.00075"/>
          <c:y val="0.00825"/>
        </c:manualLayout>
      </c:layout>
    </c:title>
    <c:plotArea>
      <c:layout>
        <c:manualLayout>
          <c:xMode val="edge"/>
          <c:yMode val="edge"/>
          <c:x val="0.04125"/>
          <c:y val="0.14"/>
          <c:w val="0.86425"/>
          <c:h val="0.793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(Данные!$D$6,Данные!$H$6,Данные!$L$6,Данные!$P$6,Данные!$T$6,Данные!$X$6,Данные!$AB$6,Данные!$AF$6,Данные!$AJ$6,Данные!$AN$6,Данные!$AR$6,Данные!$AV$6)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(Данные!$F$8,Данные!$J$8,Данные!$N$8,Данные!$R$8,Данные!$V$8,Данные!$Z$8,Данные!$AD$8,Данные!$AH$8,Данные!$AL$8,Данные!$AP$8,Данные!$AT$8,Данные!$AX$8)</c:f>
              <c:numCache>
                <c:ptCount val="12"/>
                <c:pt idx="0">
                  <c:v>4.340314749650422</c:v>
                </c:pt>
                <c:pt idx="1">
                  <c:v>6.328246567038385</c:v>
                </c:pt>
                <c:pt idx="2">
                  <c:v>8.344755881415079</c:v>
                </c:pt>
                <c:pt idx="3">
                  <c:v>9.92789851030818</c:v>
                </c:pt>
                <c:pt idx="4">
                  <c:v>10.376828593609682</c:v>
                </c:pt>
                <c:pt idx="5">
                  <c:v>8.5737138858748</c:v>
                </c:pt>
                <c:pt idx="6">
                  <c:v>9.823658956235445</c:v>
                </c:pt>
                <c:pt idx="7">
                  <c:v>7.229543357231952</c:v>
                </c:pt>
                <c:pt idx="8">
                  <c:v>7.6764171001882815</c:v>
                </c:pt>
                <c:pt idx="9">
                  <c:v>8.413558775840874</c:v>
                </c:pt>
                <c:pt idx="10">
                  <c:v>9.197658250882537</c:v>
                </c:pt>
                <c:pt idx="11">
                  <c:v>9.767405371724362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(Данные!$D$6,Данные!$H$6,Данные!$L$6,Данные!$P$6,Данные!$T$6,Данные!$X$6,Данные!$AB$6,Данные!$AF$6,Данные!$AJ$6,Данные!$AN$6,Данные!$AR$6,Данные!$AV$6)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(Данные!$F$9,Данные!$J$9,Данные!$N$9,Данные!$R$9,Данные!$V$9,Данные!$Z$9,Данные!$AD$9,Данные!$AH$9,Данные!$AL$9,Данные!$AP$9,Данные!$AT$9,Данные!$AX$9)</c:f>
              <c:numCache>
                <c:ptCount val="12"/>
                <c:pt idx="0">
                  <c:v>5.0886922102723355</c:v>
                </c:pt>
                <c:pt idx="1">
                  <c:v>4.629483820944761</c:v>
                </c:pt>
                <c:pt idx="2">
                  <c:v>7.917330034399482</c:v>
                </c:pt>
                <c:pt idx="3">
                  <c:v>12.68949630315672</c:v>
                </c:pt>
                <c:pt idx="4">
                  <c:v>8.60086014273138</c:v>
                </c:pt>
                <c:pt idx="5">
                  <c:v>7.734923369627833</c:v>
                </c:pt>
                <c:pt idx="6">
                  <c:v>11.105509833411848</c:v>
                </c:pt>
                <c:pt idx="7">
                  <c:v>6.531708866418535</c:v>
                </c:pt>
                <c:pt idx="8">
                  <c:v>9.677751191170458</c:v>
                </c:pt>
                <c:pt idx="9">
                  <c:v>8.083989361205232</c:v>
                </c:pt>
                <c:pt idx="10">
                  <c:v>7.816051074755816</c:v>
                </c:pt>
                <c:pt idx="11">
                  <c:v>10.124203791905602</c:v>
                </c:pt>
              </c:numCache>
            </c:numRef>
          </c:val>
          <c:smooth val="0"/>
        </c:ser>
        <c:ser>
          <c:idx val="2"/>
          <c:order val="2"/>
          <c:tx>
            <c:v>2005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(Данные!$D$6,Данные!$H$6,Данные!$L$6,Данные!$P$6,Данные!$T$6,Данные!$X$6,Данные!$AB$6,Данные!$AF$6,Данные!$AJ$6,Данные!$AN$6,Данные!$AR$6,Данные!$AV$6)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(Данные!$F$10,Данные!$J$10,Данные!$N$10,Данные!$R$10,Данные!$V$10,Данные!$Z$10,Данные!$AD$10,Данные!$AH$10,Данные!$AL$10,Данные!$AP$10,Данные!$AT$10,Данные!$AX$10)</c:f>
              <c:numCache>
                <c:ptCount val="12"/>
                <c:pt idx="0">
                  <c:v>5.880751694532265</c:v>
                </c:pt>
                <c:pt idx="1">
                  <c:v>3.3309689485871097</c:v>
                </c:pt>
                <c:pt idx="2">
                  <c:v>11.44862540503655</c:v>
                </c:pt>
                <c:pt idx="3">
                  <c:v>10.328659887935967</c:v>
                </c:pt>
                <c:pt idx="4">
                  <c:v>9.714393370291539</c:v>
                </c:pt>
                <c:pt idx="5">
                  <c:v>8.537930019889044</c:v>
                </c:pt>
                <c:pt idx="6">
                  <c:v>7.012584946079883</c:v>
                </c:pt>
                <c:pt idx="7">
                  <c:v>11.123812930555271</c:v>
                </c:pt>
                <c:pt idx="8">
                  <c:v>7.758086354706413</c:v>
                </c:pt>
                <c:pt idx="9">
                  <c:v>6.951490159932848</c:v>
                </c:pt>
                <c:pt idx="10">
                  <c:v>11.52838352551881</c:v>
                </c:pt>
                <c:pt idx="11">
                  <c:v>6.3843127569343014</c:v>
                </c:pt>
              </c:numCache>
            </c:numRef>
          </c:val>
          <c:smooth val="0"/>
        </c:ser>
        <c:ser>
          <c:idx val="3"/>
          <c:order val="3"/>
          <c:tx>
            <c:v>2006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(Данные!$D$6,Данные!$H$6,Данные!$L$6,Данные!$P$6,Данные!$T$6,Данные!$X$6,Данные!$AB$6,Данные!$AF$6,Данные!$AJ$6,Данные!$AN$6,Данные!$AR$6,Данные!$AV$6)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(Данные!$F$12,Данные!$J$12,Данные!$N$12,Данные!$R$12,Данные!$V$12,Данные!$Z$12,Данные!$AD$12,Данные!$AH$12,Данные!$AL$12,Данные!$AP$12,Данные!$AT$12,Данные!$AX$12)</c:f>
              <c:numCache>
                <c:ptCount val="12"/>
                <c:pt idx="0">
                  <c:v>3.1337615293409513</c:v>
                </c:pt>
                <c:pt idx="1">
                  <c:v>4.760612982404817</c:v>
                </c:pt>
                <c:pt idx="2">
                  <c:v>11.259392533911269</c:v>
                </c:pt>
                <c:pt idx="3">
                  <c:v>11.4924281577283</c:v>
                </c:pt>
                <c:pt idx="4">
                  <c:v>6.674792617328393</c:v>
                </c:pt>
                <c:pt idx="5">
                  <c:v>6.214325562837323</c:v>
                </c:pt>
                <c:pt idx="6">
                  <c:v>6.991063868968256</c:v>
                </c:pt>
                <c:pt idx="7">
                  <c:v>15.507529172290834</c:v>
                </c:pt>
                <c:pt idx="8">
                  <c:v>5.405533622476537</c:v>
                </c:pt>
                <c:pt idx="9">
                  <c:v>8.236917652367303</c:v>
                </c:pt>
                <c:pt idx="10">
                  <c:v>11.676888410014833</c:v>
                </c:pt>
                <c:pt idx="11">
                  <c:v>8.646753890331178</c:v>
                </c:pt>
              </c:numCache>
            </c:numRef>
          </c:val>
          <c:smooth val="0"/>
        </c:ser>
        <c:ser>
          <c:idx val="4"/>
          <c:order val="4"/>
          <c:tx>
            <c:v>Сред.за 3 года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(Данные!$F$11,Данные!$J$11,Данные!$N$11,Данные!$R$11,Данные!$V$11,Данные!$Z$11,Данные!$AD$11,Данные!$AH$11,Данные!$AL$11,Данные!$AP$11,Данные!$AT$11,Данные!$AX$11)</c:f>
              <c:numCache>
                <c:ptCount val="12"/>
                <c:pt idx="0">
                  <c:v>5.103252884818342</c:v>
                </c:pt>
                <c:pt idx="1">
                  <c:v>4.7628997788567515</c:v>
                </c:pt>
                <c:pt idx="2">
                  <c:v>9.236903773617037</c:v>
                </c:pt>
                <c:pt idx="3">
                  <c:v>10.98201823380029</c:v>
                </c:pt>
                <c:pt idx="4">
                  <c:v>9.564027368877536</c:v>
                </c:pt>
                <c:pt idx="5">
                  <c:v>8.282189091797227</c:v>
                </c:pt>
                <c:pt idx="6">
                  <c:v>9.313917911909057</c:v>
                </c:pt>
                <c:pt idx="7">
                  <c:v>8.295021718068586</c:v>
                </c:pt>
                <c:pt idx="8">
                  <c:v>8.370751548688384</c:v>
                </c:pt>
                <c:pt idx="9">
                  <c:v>7.816346098992984</c:v>
                </c:pt>
                <c:pt idx="10">
                  <c:v>9.51403095038572</c:v>
                </c:pt>
                <c:pt idx="11">
                  <c:v>8.758640640188089</c:v>
                </c:pt>
              </c:numCache>
            </c:numRef>
          </c:val>
          <c:smooth val="0"/>
        </c:ser>
        <c:axId val="36046990"/>
        <c:axId val="55987455"/>
      </c:lineChart>
      <c:catAx>
        <c:axId val="360469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987455"/>
        <c:crosses val="autoZero"/>
        <c:auto val="1"/>
        <c:lblOffset val="100"/>
        <c:noMultiLvlLbl val="0"/>
      </c:catAx>
      <c:valAx>
        <c:axId val="559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(Уд.вес, %)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0469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3"/>
  <sheetViews>
    <sheetView zoomScale="125" zoomScaleNormal="125" workbookViewId="0" topLeftCell="A1">
      <selection activeCell="T21" sqref="T21"/>
    </sheetView>
  </sheetViews>
  <sheetFormatPr defaultColWidth="9.00390625" defaultRowHeight="12.75"/>
  <cols>
    <col min="1" max="1" width="5.00390625" style="0" customWidth="1"/>
    <col min="2" max="2" width="0" style="0" hidden="1" customWidth="1"/>
    <col min="3" max="3" width="7.25390625" style="0" customWidth="1"/>
    <col min="4" max="4" width="6.125" style="0" customWidth="1"/>
    <col min="5" max="5" width="0" style="0" hidden="1" customWidth="1"/>
    <col min="6" max="6" width="3.25390625" style="0" customWidth="1"/>
    <col min="7" max="7" width="0" style="0" hidden="1" customWidth="1"/>
    <col min="8" max="8" width="6.125" style="0" customWidth="1"/>
    <col min="9" max="9" width="0" style="0" hidden="1" customWidth="1"/>
    <col min="10" max="10" width="3.375" style="0" customWidth="1"/>
    <col min="11" max="11" width="0" style="0" hidden="1" customWidth="1"/>
    <col min="12" max="12" width="6.75390625" style="0" customWidth="1"/>
    <col min="13" max="13" width="0" style="0" hidden="1" customWidth="1"/>
    <col min="14" max="14" width="3.375" style="0" customWidth="1"/>
    <col min="15" max="15" width="0" style="0" hidden="1" customWidth="1"/>
    <col min="16" max="16" width="6.375" style="0" customWidth="1"/>
    <col min="17" max="17" width="0" style="0" hidden="1" customWidth="1"/>
    <col min="18" max="18" width="3.875" style="0" customWidth="1"/>
    <col min="19" max="19" width="0" style="0" hidden="1" customWidth="1"/>
    <col min="20" max="20" width="6.75390625" style="0" customWidth="1"/>
    <col min="21" max="21" width="0" style="0" hidden="1" customWidth="1"/>
    <col min="22" max="22" width="3.875" style="0" customWidth="1"/>
    <col min="23" max="23" width="0" style="0" hidden="1" customWidth="1"/>
    <col min="24" max="24" width="6.75390625" style="0" customWidth="1"/>
    <col min="25" max="25" width="0" style="0" hidden="1" customWidth="1"/>
    <col min="26" max="26" width="3.00390625" style="0" customWidth="1"/>
    <col min="27" max="27" width="0" style="0" hidden="1" customWidth="1"/>
    <col min="28" max="28" width="6.625" style="0" customWidth="1"/>
    <col min="29" max="29" width="0" style="0" hidden="1" customWidth="1"/>
    <col min="30" max="30" width="3.375" style="0" customWidth="1"/>
    <col min="31" max="31" width="0" style="0" hidden="1" customWidth="1"/>
    <col min="32" max="32" width="6.625" style="0" customWidth="1"/>
    <col min="33" max="33" width="0" style="0" hidden="1" customWidth="1"/>
    <col min="34" max="34" width="3.25390625" style="0" customWidth="1"/>
    <col min="35" max="35" width="0" style="0" hidden="1" customWidth="1"/>
    <col min="36" max="36" width="7.00390625" style="0" customWidth="1"/>
    <col min="37" max="37" width="0" style="0" hidden="1" customWidth="1"/>
    <col min="38" max="38" width="3.25390625" style="0" customWidth="1"/>
    <col min="39" max="39" width="0" style="0" hidden="1" customWidth="1"/>
    <col min="40" max="40" width="6.875" style="0" customWidth="1"/>
    <col min="41" max="41" width="0" style="0" hidden="1" customWidth="1"/>
    <col min="42" max="42" width="3.375" style="0" customWidth="1"/>
    <col min="43" max="43" width="0" style="0" hidden="1" customWidth="1"/>
    <col min="44" max="44" width="6.375" style="0" customWidth="1"/>
    <col min="45" max="45" width="0" style="0" hidden="1" customWidth="1"/>
    <col min="46" max="46" width="3.375" style="0" customWidth="1"/>
    <col min="47" max="47" width="0" style="0" hidden="1" customWidth="1"/>
    <col min="48" max="48" width="6.375" style="0" customWidth="1"/>
    <col min="49" max="49" width="0" style="0" hidden="1" customWidth="1"/>
    <col min="50" max="50" width="3.25390625" style="0" customWidth="1"/>
  </cols>
  <sheetData>
    <row r="2" ht="12.75">
      <c r="AT2" t="s">
        <v>21</v>
      </c>
    </row>
    <row r="4" spans="3:36" ht="12.75">
      <c r="C4" s="8" t="s">
        <v>20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6" spans="1:50" ht="12.75">
      <c r="A6" s="15" t="s">
        <v>0</v>
      </c>
      <c r="B6" s="9"/>
      <c r="C6" s="9"/>
      <c r="D6" s="16" t="s">
        <v>2</v>
      </c>
      <c r="E6" s="17"/>
      <c r="F6" s="18"/>
      <c r="G6" s="10"/>
      <c r="H6" s="16" t="s">
        <v>3</v>
      </c>
      <c r="I6" s="17"/>
      <c r="J6" s="18"/>
      <c r="K6" s="10"/>
      <c r="L6" s="16" t="s">
        <v>4</v>
      </c>
      <c r="M6" s="17"/>
      <c r="N6" s="18"/>
      <c r="O6" s="10"/>
      <c r="P6" s="16" t="s">
        <v>5</v>
      </c>
      <c r="Q6" s="17"/>
      <c r="R6" s="18"/>
      <c r="S6" s="10"/>
      <c r="T6" s="16" t="s">
        <v>6</v>
      </c>
      <c r="U6" s="17"/>
      <c r="V6" s="18"/>
      <c r="W6" s="10"/>
      <c r="X6" s="16" t="s">
        <v>7</v>
      </c>
      <c r="Y6" s="17"/>
      <c r="Z6" s="18"/>
      <c r="AA6" s="10"/>
      <c r="AB6" s="16" t="s">
        <v>8</v>
      </c>
      <c r="AC6" s="17"/>
      <c r="AD6" s="18"/>
      <c r="AE6" s="10"/>
      <c r="AF6" s="16" t="s">
        <v>9</v>
      </c>
      <c r="AG6" s="17"/>
      <c r="AH6" s="18"/>
      <c r="AI6" s="10"/>
      <c r="AJ6" s="16" t="s">
        <v>10</v>
      </c>
      <c r="AK6" s="17"/>
      <c r="AL6" s="18"/>
      <c r="AM6" s="10"/>
      <c r="AN6" s="16" t="s">
        <v>11</v>
      </c>
      <c r="AO6" s="17"/>
      <c r="AP6" s="18"/>
      <c r="AQ6" s="10"/>
      <c r="AR6" s="16" t="s">
        <v>12</v>
      </c>
      <c r="AS6" s="17"/>
      <c r="AT6" s="18"/>
      <c r="AU6" s="10"/>
      <c r="AV6" s="16" t="s">
        <v>13</v>
      </c>
      <c r="AW6" s="17"/>
      <c r="AX6" s="18"/>
    </row>
    <row r="7" spans="1:50" ht="78">
      <c r="A7" s="15"/>
      <c r="B7" s="9"/>
      <c r="C7" s="9" t="s">
        <v>15</v>
      </c>
      <c r="D7" s="10" t="s">
        <v>1</v>
      </c>
      <c r="E7" s="10" t="s">
        <v>14</v>
      </c>
      <c r="F7" s="10" t="s">
        <v>18</v>
      </c>
      <c r="G7" s="10"/>
      <c r="H7" s="10" t="s">
        <v>1</v>
      </c>
      <c r="I7" s="10" t="s">
        <v>14</v>
      </c>
      <c r="J7" s="10" t="s">
        <v>18</v>
      </c>
      <c r="K7" s="10"/>
      <c r="L7" s="10" t="s">
        <v>1</v>
      </c>
      <c r="M7" s="10" t="s">
        <v>14</v>
      </c>
      <c r="N7" s="10" t="s">
        <v>18</v>
      </c>
      <c r="O7" s="10"/>
      <c r="P7" s="10" t="s">
        <v>1</v>
      </c>
      <c r="Q7" s="10" t="s">
        <v>14</v>
      </c>
      <c r="R7" s="10" t="s">
        <v>18</v>
      </c>
      <c r="S7" s="10"/>
      <c r="T7" s="10" t="s">
        <v>1</v>
      </c>
      <c r="U7" s="10" t="s">
        <v>14</v>
      </c>
      <c r="V7" s="10" t="s">
        <v>18</v>
      </c>
      <c r="W7" s="10"/>
      <c r="X7" s="10" t="s">
        <v>1</v>
      </c>
      <c r="Y7" s="10" t="s">
        <v>14</v>
      </c>
      <c r="Z7" s="10" t="s">
        <v>18</v>
      </c>
      <c r="AA7" s="10"/>
      <c r="AB7" s="10" t="s">
        <v>1</v>
      </c>
      <c r="AC7" s="10" t="s">
        <v>14</v>
      </c>
      <c r="AD7" s="10" t="s">
        <v>18</v>
      </c>
      <c r="AE7" s="10"/>
      <c r="AF7" s="10" t="s">
        <v>1</v>
      </c>
      <c r="AG7" s="10" t="s">
        <v>14</v>
      </c>
      <c r="AH7" s="10" t="s">
        <v>18</v>
      </c>
      <c r="AI7" s="10"/>
      <c r="AJ7" s="10" t="s">
        <v>1</v>
      </c>
      <c r="AK7" s="10" t="s">
        <v>14</v>
      </c>
      <c r="AL7" s="10" t="s">
        <v>18</v>
      </c>
      <c r="AM7" s="10"/>
      <c r="AN7" s="10" t="s">
        <v>1</v>
      </c>
      <c r="AO7" s="10" t="s">
        <v>14</v>
      </c>
      <c r="AP7" s="10" t="s">
        <v>18</v>
      </c>
      <c r="AQ7" s="10"/>
      <c r="AR7" s="10" t="s">
        <v>1</v>
      </c>
      <c r="AS7" s="10" t="s">
        <v>14</v>
      </c>
      <c r="AT7" s="10" t="s">
        <v>18</v>
      </c>
      <c r="AU7" s="10"/>
      <c r="AV7" s="10" t="s">
        <v>1</v>
      </c>
      <c r="AW7" s="10" t="s">
        <v>14</v>
      </c>
      <c r="AX7" s="10" t="s">
        <v>18</v>
      </c>
    </row>
    <row r="8" spans="1:50" ht="12.75">
      <c r="A8" s="10">
        <v>2003</v>
      </c>
      <c r="B8" s="11">
        <f>303378+4784</f>
        <v>308162</v>
      </c>
      <c r="C8" s="11">
        <f>D8+H8+L8+P8+T8+X8+AB8+AF8+AJ8+AN8+AR8+AV8</f>
        <v>7099992</v>
      </c>
      <c r="D8" s="11">
        <f>303378+4784</f>
        <v>308162</v>
      </c>
      <c r="E8" s="11">
        <f>D8/$C8</f>
        <v>0.04340314749650422</v>
      </c>
      <c r="F8" s="11">
        <f>E8*100</f>
        <v>4.340314749650422</v>
      </c>
      <c r="G8" s="11">
        <f>737432+20035</f>
        <v>757467</v>
      </c>
      <c r="H8" s="11">
        <f>G8-B8</f>
        <v>449305</v>
      </c>
      <c r="I8" s="11">
        <f>H8/$C8</f>
        <v>0.06328246567038386</v>
      </c>
      <c r="J8" s="11">
        <f>I8*100</f>
        <v>6.328246567038385</v>
      </c>
      <c r="K8" s="11">
        <f>1318540+31404</f>
        <v>1349944</v>
      </c>
      <c r="L8" s="11">
        <f>K8-G8</f>
        <v>592477</v>
      </c>
      <c r="M8" s="11">
        <f>L8/$C8</f>
        <v>0.08344755881415078</v>
      </c>
      <c r="N8" s="11">
        <f>M8*100</f>
        <v>8.344755881415079</v>
      </c>
      <c r="O8" s="11">
        <f>2003192+51632</f>
        <v>2054824</v>
      </c>
      <c r="P8" s="11">
        <f>O8-K8</f>
        <v>704880</v>
      </c>
      <c r="Q8" s="11">
        <f>P8/$C8</f>
        <v>0.09927898510308181</v>
      </c>
      <c r="R8" s="11">
        <f>Q8*100</f>
        <v>9.92789851030818</v>
      </c>
      <c r="S8" s="11">
        <f>2717158+74420</f>
        <v>2791578</v>
      </c>
      <c r="T8" s="11">
        <f>S8-O8</f>
        <v>736754</v>
      </c>
      <c r="U8" s="11">
        <f>T8/$C8</f>
        <v>0.10376828593609683</v>
      </c>
      <c r="V8" s="11">
        <f>U8*100</f>
        <v>10.376828593609682</v>
      </c>
      <c r="W8" s="11">
        <f>3316614+83697</f>
        <v>3400311</v>
      </c>
      <c r="X8" s="11">
        <f>W8-S8</f>
        <v>608733</v>
      </c>
      <c r="Y8" s="11">
        <f>X8/$C8</f>
        <v>0.08573713885874801</v>
      </c>
      <c r="Z8" s="11">
        <f>Y8*100</f>
        <v>8.5737138858748</v>
      </c>
      <c r="AA8" s="11">
        <f>3991747+106043</f>
        <v>4097790</v>
      </c>
      <c r="AB8" s="11">
        <f>AA8-W8</f>
        <v>697479</v>
      </c>
      <c r="AC8" s="11">
        <f>AB8/$C8</f>
        <v>0.09823658956235444</v>
      </c>
      <c r="AD8" s="11">
        <f>AC8*100</f>
        <v>9.823658956235445</v>
      </c>
      <c r="AE8" s="11">
        <f>4480857+130230</f>
        <v>4611087</v>
      </c>
      <c r="AF8" s="11">
        <f>AE8-AA8</f>
        <v>513297</v>
      </c>
      <c r="AG8" s="11">
        <f>AF8/$C8</f>
        <v>0.07229543357231952</v>
      </c>
      <c r="AH8" s="11">
        <f>AG8*100</f>
        <v>7.229543357231952</v>
      </c>
      <c r="AI8" s="11">
        <f>5011912+144200</f>
        <v>5156112</v>
      </c>
      <c r="AJ8" s="11">
        <f>AI8-AE8</f>
        <v>545025</v>
      </c>
      <c r="AK8" s="11">
        <f>AJ8/$C8</f>
        <v>0.07676417100188282</v>
      </c>
      <c r="AL8" s="11">
        <f>AK8*100</f>
        <v>7.6764171001882815</v>
      </c>
      <c r="AM8" s="11">
        <f>5593684+159790</f>
        <v>5753474</v>
      </c>
      <c r="AN8" s="11">
        <f>AM8-AI8</f>
        <v>597362</v>
      </c>
      <c r="AO8" s="11">
        <f>AN8/$C8</f>
        <v>0.08413558775840874</v>
      </c>
      <c r="AP8" s="11">
        <f>AO8*100</f>
        <v>8.413558775840874</v>
      </c>
      <c r="AQ8" s="11">
        <f>6186616+219891</f>
        <v>6406507</v>
      </c>
      <c r="AR8" s="11">
        <f>AQ8-AM8</f>
        <v>653033</v>
      </c>
      <c r="AS8" s="11">
        <f>AR8/$C8</f>
        <v>0.09197658250882536</v>
      </c>
      <c r="AT8" s="11">
        <f>AS8*100</f>
        <v>9.197658250882537</v>
      </c>
      <c r="AU8" s="11">
        <f>6856092+243900</f>
        <v>7099992</v>
      </c>
      <c r="AV8" s="11">
        <f>AU8-AQ8</f>
        <v>693485</v>
      </c>
      <c r="AW8" s="11">
        <f>AV8/$C8</f>
        <v>0.09767405371724362</v>
      </c>
      <c r="AX8" s="11">
        <f>AW8*100</f>
        <v>9.767405371724362</v>
      </c>
    </row>
    <row r="9" spans="1:50" ht="12.75">
      <c r="A9" s="10">
        <v>2004</v>
      </c>
      <c r="B9" s="11">
        <f>435635+21940</f>
        <v>457575</v>
      </c>
      <c r="C9" s="11">
        <f>D9+H9+L9+P9+T9+X9+AB9+AF9+AJ9+AN9+AR9+AV9</f>
        <v>8991996</v>
      </c>
      <c r="D9" s="11">
        <f>B9</f>
        <v>457575</v>
      </c>
      <c r="E9" s="11">
        <f>D9/$C9</f>
        <v>0.05088692210272336</v>
      </c>
      <c r="F9" s="11">
        <f>E9*100</f>
        <v>5.0886922102723355</v>
      </c>
      <c r="G9" s="11">
        <f>820845+53013</f>
        <v>873858</v>
      </c>
      <c r="H9" s="11">
        <f>G9-B9</f>
        <v>416283</v>
      </c>
      <c r="I9" s="11">
        <f>H9/$C9</f>
        <v>0.0462948382094476</v>
      </c>
      <c r="J9" s="11">
        <f>I9*100</f>
        <v>4.629483820944761</v>
      </c>
      <c r="K9" s="11">
        <f>1493119+92665</f>
        <v>1585784</v>
      </c>
      <c r="L9" s="11">
        <f>K9-G9</f>
        <v>711926</v>
      </c>
      <c r="M9" s="11">
        <f>L9/$C9</f>
        <v>0.07917330034399482</v>
      </c>
      <c r="N9" s="11">
        <f>M9*100</f>
        <v>7.917330034399482</v>
      </c>
      <c r="O9" s="11">
        <f>2614109+112714</f>
        <v>2726823</v>
      </c>
      <c r="P9" s="11">
        <f>O9-K9</f>
        <v>1141039</v>
      </c>
      <c r="Q9" s="11">
        <f>P9/$C9</f>
        <v>0.1268949630315672</v>
      </c>
      <c r="R9" s="11">
        <f>Q9*100</f>
        <v>12.68949630315672</v>
      </c>
      <c r="S9" s="11">
        <f>3349445+150767</f>
        <v>3500212</v>
      </c>
      <c r="T9" s="11">
        <f>S9-O9</f>
        <v>773389</v>
      </c>
      <c r="U9" s="11">
        <f>T9/$C9</f>
        <v>0.0860086014273138</v>
      </c>
      <c r="V9" s="11">
        <f>U9*100</f>
        <v>8.60086014273138</v>
      </c>
      <c r="W9" s="11">
        <f>4012161+183575</f>
        <v>4195736</v>
      </c>
      <c r="X9" s="11">
        <f>W9-S9</f>
        <v>695524</v>
      </c>
      <c r="Y9" s="11">
        <f>X9/$C9</f>
        <v>0.07734923369627833</v>
      </c>
      <c r="Z9" s="11">
        <f>Y9*100</f>
        <v>7.734923369627833</v>
      </c>
      <c r="AA9" s="11">
        <f>4989156+205187</f>
        <v>5194343</v>
      </c>
      <c r="AB9" s="11">
        <f>AA9-W9</f>
        <v>998607</v>
      </c>
      <c r="AC9" s="11">
        <f>AB9/$C9</f>
        <v>0.11105509833411847</v>
      </c>
      <c r="AD9" s="11">
        <f>AC9*100</f>
        <v>11.105509833411848</v>
      </c>
      <c r="AE9" s="11">
        <f>5538416+243258</f>
        <v>5781674</v>
      </c>
      <c r="AF9" s="11">
        <f>AE9-AA9</f>
        <v>587331</v>
      </c>
      <c r="AG9" s="11">
        <f>AF9/$C9</f>
        <v>0.06531708866418535</v>
      </c>
      <c r="AH9" s="11">
        <f>AG9*100</f>
        <v>6.531708866418535</v>
      </c>
      <c r="AI9" s="11">
        <f>6384322+267575</f>
        <v>6651897</v>
      </c>
      <c r="AJ9" s="11">
        <f>AI9-AE9</f>
        <v>870223</v>
      </c>
      <c r="AK9" s="11">
        <f>AJ9/$C9</f>
        <v>0.09677751191170458</v>
      </c>
      <c r="AL9" s="11">
        <f>AK9*100</f>
        <v>9.677751191170458</v>
      </c>
      <c r="AM9" s="11">
        <f>7087783+291026</f>
        <v>7378809</v>
      </c>
      <c r="AN9" s="11">
        <f>AM9-AI9</f>
        <v>726912</v>
      </c>
      <c r="AO9" s="11">
        <f>AN9/$C9</f>
        <v>0.08083989361205232</v>
      </c>
      <c r="AP9" s="11">
        <f>AO9*100</f>
        <v>8.083989361205232</v>
      </c>
      <c r="AQ9" s="11">
        <f>7742622+339006</f>
        <v>8081628</v>
      </c>
      <c r="AR9" s="11">
        <f>AQ9-AM9</f>
        <v>702819</v>
      </c>
      <c r="AS9" s="11">
        <f>AR9/$C9</f>
        <v>0.07816051074755816</v>
      </c>
      <c r="AT9" s="11">
        <f>AS9*100</f>
        <v>7.816051074755816</v>
      </c>
      <c r="AU9" s="11">
        <f>8580002+411994</f>
        <v>8991996</v>
      </c>
      <c r="AV9" s="11">
        <f>AU9-AQ9</f>
        <v>910368</v>
      </c>
      <c r="AW9" s="11">
        <f>AV9/$C9</f>
        <v>0.10124203791905602</v>
      </c>
      <c r="AX9" s="11">
        <f>AW9*100</f>
        <v>10.124203791905602</v>
      </c>
    </row>
    <row r="10" spans="1:50" ht="12.75">
      <c r="A10" s="10">
        <v>2005</v>
      </c>
      <c r="B10" s="12"/>
      <c r="C10" s="11">
        <f>(D10+H10+L10+P10+T10+X10+AB10+AF10+AJ10+AN10+AR10+AV10)</f>
        <v>13481932.942979999</v>
      </c>
      <c r="D10" s="11">
        <v>792839</v>
      </c>
      <c r="E10" s="11">
        <f>D10/$C10</f>
        <v>0.05880751694532265</v>
      </c>
      <c r="F10" s="11">
        <f>E10*100</f>
        <v>5.880751694532265</v>
      </c>
      <c r="G10" s="11"/>
      <c r="H10" s="11">
        <f>1241918-792839</f>
        <v>449079</v>
      </c>
      <c r="I10" s="11">
        <f>H10/$C10</f>
        <v>0.0333096894858711</v>
      </c>
      <c r="J10" s="11">
        <f>I10*100</f>
        <v>3.3309689485871097</v>
      </c>
      <c r="K10" s="11"/>
      <c r="L10" s="11">
        <f>2785414-1241918</f>
        <v>1543496</v>
      </c>
      <c r="M10" s="11">
        <f>L10/$C10</f>
        <v>0.1144862540503655</v>
      </c>
      <c r="N10" s="11">
        <f>M10*100</f>
        <v>11.44862540503655</v>
      </c>
      <c r="O10" s="11"/>
      <c r="P10" s="11">
        <f>4177917-2785414</f>
        <v>1392503</v>
      </c>
      <c r="Q10" s="11">
        <f>P10/$C10</f>
        <v>0.10328659887935966</v>
      </c>
      <c r="R10" s="11">
        <f>Q10*100</f>
        <v>10.328659887935967</v>
      </c>
      <c r="S10" s="11"/>
      <c r="T10" s="11">
        <f>5487605-4177917</f>
        <v>1309688</v>
      </c>
      <c r="U10" s="11">
        <f>T10/$C10</f>
        <v>0.0971439337029154</v>
      </c>
      <c r="V10" s="11">
        <f>U10*100</f>
        <v>9.714393370291539</v>
      </c>
      <c r="W10" s="11"/>
      <c r="X10" s="11">
        <f>6638683-5487605</f>
        <v>1151078</v>
      </c>
      <c r="Y10" s="11">
        <f>X10/$C10</f>
        <v>0.08537930019889045</v>
      </c>
      <c r="Z10" s="11">
        <f>Y10*100</f>
        <v>8.537930019889044</v>
      </c>
      <c r="AA10" s="11"/>
      <c r="AB10" s="11">
        <f>7584115-6638683</f>
        <v>945432</v>
      </c>
      <c r="AC10" s="11">
        <f>AB10/$C10</f>
        <v>0.07012584946079883</v>
      </c>
      <c r="AD10" s="11">
        <f>AC10*100</f>
        <v>7.012584946079883</v>
      </c>
      <c r="AE10" s="11"/>
      <c r="AF10" s="11">
        <f>9083820-7584115</f>
        <v>1499705</v>
      </c>
      <c r="AG10" s="11">
        <f>AF10/$C10</f>
        <v>0.11123812930555271</v>
      </c>
      <c r="AH10" s="11">
        <f>AG10*100</f>
        <v>11.123812930555271</v>
      </c>
      <c r="AI10" s="11"/>
      <c r="AJ10" s="11">
        <f>10129760-9083820</f>
        <v>1045940</v>
      </c>
      <c r="AK10" s="11">
        <f>AJ10/$C10</f>
        <v>0.07758086354706413</v>
      </c>
      <c r="AL10" s="11">
        <f>AK10*100</f>
        <v>7.758086354706413</v>
      </c>
      <c r="AM10" s="11"/>
      <c r="AN10" s="11">
        <f>(11066955241.9-10129760*1000)/1000</f>
        <v>937195.2418999997</v>
      </c>
      <c r="AO10" s="11">
        <f>AN10/$C10</f>
        <v>0.06951490159932848</v>
      </c>
      <c r="AP10" s="11">
        <f>AO10*100</f>
        <v>6.951490159932848</v>
      </c>
      <c r="AQ10" s="11"/>
      <c r="AR10" s="11">
        <f>(12621204178.22-11066955241.9)/1000</f>
        <v>1554248.9363199996</v>
      </c>
      <c r="AS10" s="11">
        <f>AR10/$C10</f>
        <v>0.11528383525518811</v>
      </c>
      <c r="AT10" s="11">
        <f>AS10*100</f>
        <v>11.52838352551881</v>
      </c>
      <c r="AU10" s="11"/>
      <c r="AV10" s="11">
        <f>(13481932942.98-12621204178.22)/1000</f>
        <v>860728.7647600003</v>
      </c>
      <c r="AW10" s="11">
        <f>AV10/$C10</f>
        <v>0.06384312756934302</v>
      </c>
      <c r="AX10" s="11">
        <f>AW10*100</f>
        <v>6.3843127569343014</v>
      </c>
    </row>
    <row r="11" spans="1:50" ht="23.25" customHeight="1">
      <c r="A11" s="10" t="s">
        <v>17</v>
      </c>
      <c r="B11" s="12"/>
      <c r="C11" s="11"/>
      <c r="D11" s="11"/>
      <c r="E11" s="11">
        <f>(E8+E9+E10)/3</f>
        <v>0.05103252884818341</v>
      </c>
      <c r="F11" s="11">
        <f>E11*100</f>
        <v>5.103252884818342</v>
      </c>
      <c r="G11" s="11"/>
      <c r="H11" s="11"/>
      <c r="I11" s="11">
        <f>(I8+I9+I10)/3</f>
        <v>0.047628997788567516</v>
      </c>
      <c r="J11" s="11">
        <f>I11*100</f>
        <v>4.7628997788567515</v>
      </c>
      <c r="K11" s="11"/>
      <c r="L11" s="11"/>
      <c r="M11" s="11">
        <f>(M8+M9+M10)/3</f>
        <v>0.09236903773617038</v>
      </c>
      <c r="N11" s="11">
        <f>M11*100</f>
        <v>9.236903773617037</v>
      </c>
      <c r="O11" s="11"/>
      <c r="P11" s="11"/>
      <c r="Q11" s="11">
        <f>(Q8+Q9+Q10)/3</f>
        <v>0.10982018233800289</v>
      </c>
      <c r="R11" s="11">
        <f>Q11*100</f>
        <v>10.98201823380029</v>
      </c>
      <c r="S11" s="11"/>
      <c r="T11" s="11"/>
      <c r="U11" s="11">
        <f>(U8+U9+U10)/3</f>
        <v>0.09564027368877535</v>
      </c>
      <c r="V11" s="11">
        <f>U11*100</f>
        <v>9.564027368877536</v>
      </c>
      <c r="W11" s="11"/>
      <c r="X11" s="11"/>
      <c r="Y11" s="11">
        <f>(Y8+Y9+Y10)/3</f>
        <v>0.08282189091797226</v>
      </c>
      <c r="Z11" s="11">
        <f>Y11*100</f>
        <v>8.282189091797227</v>
      </c>
      <c r="AA11" s="11"/>
      <c r="AB11" s="11"/>
      <c r="AC11" s="11">
        <f>(AC8+AC9+AC10)/3</f>
        <v>0.09313917911909057</v>
      </c>
      <c r="AD11" s="11">
        <f>AC11*100</f>
        <v>9.313917911909057</v>
      </c>
      <c r="AE11" s="11"/>
      <c r="AF11" s="11"/>
      <c r="AG11" s="11">
        <f>(AG8+AG9+AG10)/3</f>
        <v>0.08295021718068586</v>
      </c>
      <c r="AH11" s="11">
        <f>AG11*100</f>
        <v>8.295021718068586</v>
      </c>
      <c r="AI11" s="11"/>
      <c r="AJ11" s="11"/>
      <c r="AK11" s="11">
        <f>(AK8+AK9+AK10)/3</f>
        <v>0.08370751548688384</v>
      </c>
      <c r="AL11" s="11">
        <f>AK11*100</f>
        <v>8.370751548688384</v>
      </c>
      <c r="AM11" s="11"/>
      <c r="AN11" s="11"/>
      <c r="AO11" s="11">
        <f>(AO8+AO9+AO10)/3</f>
        <v>0.07816346098992984</v>
      </c>
      <c r="AP11" s="11">
        <f>AO11*100</f>
        <v>7.816346098992984</v>
      </c>
      <c r="AQ11" s="11"/>
      <c r="AR11" s="11"/>
      <c r="AS11" s="11">
        <f>(AS8+AS9+AS10)/3</f>
        <v>0.09514030950385721</v>
      </c>
      <c r="AT11" s="11">
        <f>AS11*100</f>
        <v>9.51403095038572</v>
      </c>
      <c r="AU11" s="11"/>
      <c r="AV11" s="11"/>
      <c r="AW11" s="11">
        <f>(AW8+AW9+AW10)/3</f>
        <v>0.08758640640188088</v>
      </c>
      <c r="AX11" s="11">
        <f>AW11*100</f>
        <v>8.758640640188089</v>
      </c>
    </row>
    <row r="12" spans="1:50" ht="12.75">
      <c r="A12" s="10">
        <v>2006</v>
      </c>
      <c r="B12" s="12"/>
      <c r="C12" s="11">
        <f>D12+H12+L12+P12+T12+X12+AB12+AF12+AJ12+AN12+AR12+AV12</f>
        <v>17168149.01717</v>
      </c>
      <c r="D12" s="11">
        <f>538008849.2/1000</f>
        <v>538008.8492</v>
      </c>
      <c r="E12" s="11">
        <f>D12/$C12</f>
        <v>0.03133761529340951</v>
      </c>
      <c r="F12" s="11">
        <f>E12*100</f>
        <v>3.1337615293409513</v>
      </c>
      <c r="G12" s="11"/>
      <c r="H12" s="11">
        <f>(1355317980.15-538008849.2)/1000</f>
        <v>817309.13095</v>
      </c>
      <c r="I12" s="11">
        <f>H12/$C12</f>
        <v>0.04760612982404817</v>
      </c>
      <c r="J12" s="11">
        <f>I12*100</f>
        <v>4.760612982404817</v>
      </c>
      <c r="K12" s="11"/>
      <c r="L12" s="11">
        <f>(3288347268.8-1355317980.15)/1000</f>
        <v>1933029.28865</v>
      </c>
      <c r="M12" s="11">
        <f>L12/$C12</f>
        <v>0.1125939253391127</v>
      </c>
      <c r="N12" s="11">
        <f>M12*100</f>
        <v>11.259392533911269</v>
      </c>
      <c r="O12" s="11"/>
      <c r="P12" s="11">
        <f>(5261384460.61-3288347268.8)/1000</f>
        <v>1973037.1918099995</v>
      </c>
      <c r="Q12" s="11">
        <f>P12/$C12</f>
        <v>0.114924281577283</v>
      </c>
      <c r="R12" s="11">
        <f>Q12*100</f>
        <v>11.4924281577283</v>
      </c>
      <c r="S12" s="11"/>
      <c r="T12" s="11">
        <f>(6407322803.74-5261384460.61)/1000</f>
        <v>1145938.3431300002</v>
      </c>
      <c r="U12" s="11">
        <f>T12/$C12</f>
        <v>0.06674792617328393</v>
      </c>
      <c r="V12" s="11">
        <f>U12*100</f>
        <v>6.674792617328393</v>
      </c>
      <c r="W12" s="11"/>
      <c r="X12" s="11">
        <f>(7474207476.78-6407322803.74)/1000</f>
        <v>1066884.67304</v>
      </c>
      <c r="Y12" s="11">
        <f>X12/$C12</f>
        <v>0.06214325562837323</v>
      </c>
      <c r="Z12" s="11">
        <f>Y12*100</f>
        <v>6.214325562837323</v>
      </c>
      <c r="AA12" s="11"/>
      <c r="AB12" s="11">
        <f>(8674443739.69-7474207476.78)/1000</f>
        <v>1200236.2629100007</v>
      </c>
      <c r="AC12" s="11">
        <f>AB12/$C12</f>
        <v>0.06991063868968256</v>
      </c>
      <c r="AD12" s="11">
        <f>AC12*100</f>
        <v>6.991063868968256</v>
      </c>
      <c r="AE12" s="11"/>
      <c r="AF12" s="11">
        <f>(11336799456.87-8674443739.69)/1000</f>
        <v>2662355.71718</v>
      </c>
      <c r="AG12" s="11">
        <f>AF12/$C12</f>
        <v>0.15507529172290835</v>
      </c>
      <c r="AH12" s="11">
        <f>AG12*100</f>
        <v>15.507529172290834</v>
      </c>
      <c r="AI12" s="11"/>
      <c r="AJ12" s="11">
        <f>(12264829524.35-11336799456.87)/1000</f>
        <v>928030.0674799995</v>
      </c>
      <c r="AK12" s="11">
        <f>AJ12/$C12</f>
        <v>0.05405533622476537</v>
      </c>
      <c r="AL12" s="11">
        <f>AK12*100</f>
        <v>5.405533622476537</v>
      </c>
      <c r="AM12" s="11"/>
      <c r="AN12" s="11">
        <f>(13678955821.33-12264829524.35)/1000</f>
        <v>1414126.2969799996</v>
      </c>
      <c r="AO12" s="11">
        <f>AN12/$C12</f>
        <v>0.08236917652367304</v>
      </c>
      <c r="AP12" s="11">
        <f>AO12*100</f>
        <v>8.236917652367303</v>
      </c>
      <c r="AQ12" s="11"/>
      <c r="AR12" s="11">
        <f>(15683661424.13-13678955821.33)/1000</f>
        <v>2004705.6027999993</v>
      </c>
      <c r="AS12" s="11">
        <f>AR12/$C12</f>
        <v>0.11676888410014832</v>
      </c>
      <c r="AT12" s="11">
        <f>AS12*100</f>
        <v>11.676888410014833</v>
      </c>
      <c r="AU12" s="11"/>
      <c r="AV12" s="11">
        <f>(17168149017.17-15683661424.13)/1000</f>
        <v>1484487.5930400009</v>
      </c>
      <c r="AW12" s="11">
        <f>AV12/$C12</f>
        <v>0.08646753890331178</v>
      </c>
      <c r="AX12" s="11">
        <f>AW12*100</f>
        <v>8.646753890331178</v>
      </c>
    </row>
    <row r="13" spans="1:50" ht="48" customHeight="1">
      <c r="A13" s="10" t="s">
        <v>19</v>
      </c>
      <c r="B13" s="11"/>
      <c r="C13" s="13"/>
      <c r="D13" s="13"/>
      <c r="E13" s="13"/>
      <c r="F13" s="14">
        <f>F12/F11</f>
        <v>0.6140713776233926</v>
      </c>
      <c r="G13" s="13"/>
      <c r="H13" s="13"/>
      <c r="I13" s="13"/>
      <c r="J13" s="14">
        <f>J12/J11</f>
        <v>0.9995198730693251</v>
      </c>
      <c r="K13" s="13"/>
      <c r="L13" s="13"/>
      <c r="M13" s="13"/>
      <c r="N13" s="14">
        <f>N12/N11</f>
        <v>1.2189574352902732</v>
      </c>
      <c r="O13" s="13"/>
      <c r="P13" s="13"/>
      <c r="Q13" s="13"/>
      <c r="R13" s="14">
        <f>R12/R11</f>
        <v>1.0464768782077851</v>
      </c>
      <c r="S13" s="13"/>
      <c r="T13" s="13"/>
      <c r="U13" s="13"/>
      <c r="V13" s="14">
        <f>V12/V11</f>
        <v>0.6979060556694923</v>
      </c>
      <c r="W13" s="13"/>
      <c r="X13" s="13"/>
      <c r="Y13" s="13"/>
      <c r="Z13" s="14">
        <f>Z12/Z11</f>
        <v>0.7503240380000574</v>
      </c>
      <c r="AA13" s="13"/>
      <c r="AB13" s="13"/>
      <c r="AC13" s="13"/>
      <c r="AD13" s="14">
        <f>AD12/AD11</f>
        <v>0.7506039815993301</v>
      </c>
      <c r="AE13" s="13"/>
      <c r="AF13" s="13"/>
      <c r="AG13" s="13"/>
      <c r="AH13" s="14">
        <f>AH12/AH11</f>
        <v>1.8694983207230962</v>
      </c>
      <c r="AI13" s="13"/>
      <c r="AJ13" s="13"/>
      <c r="AK13" s="13"/>
      <c r="AL13" s="14">
        <f>AL12/AL11</f>
        <v>0.6457644323852297</v>
      </c>
      <c r="AM13" s="13"/>
      <c r="AN13" s="13"/>
      <c r="AO13" s="13"/>
      <c r="AP13" s="14">
        <f>AP12/AP11</f>
        <v>1.0538066697722743</v>
      </c>
      <c r="AQ13" s="13"/>
      <c r="AR13" s="13"/>
      <c r="AS13" s="13"/>
      <c r="AT13" s="14">
        <f>AT12/AT11</f>
        <v>1.2273334479263414</v>
      </c>
      <c r="AU13" s="13"/>
      <c r="AV13" s="13"/>
      <c r="AW13" s="13"/>
      <c r="AX13" s="14">
        <f>AX12/AX11</f>
        <v>0.9872255576574828</v>
      </c>
    </row>
  </sheetData>
  <mergeCells count="13">
    <mergeCell ref="AV6:AX6"/>
    <mergeCell ref="AF6:AH6"/>
    <mergeCell ref="AJ6:AL6"/>
    <mergeCell ref="AN6:AP6"/>
    <mergeCell ref="AR6:AT6"/>
    <mergeCell ref="P6:R6"/>
    <mergeCell ref="T6:V6"/>
    <mergeCell ref="X6:Z6"/>
    <mergeCell ref="AB6:AD6"/>
    <mergeCell ref="A6:A7"/>
    <mergeCell ref="D6:F6"/>
    <mergeCell ref="H6:J6"/>
    <mergeCell ref="L6:N6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18" sqref="I18"/>
    </sheetView>
  </sheetViews>
  <sheetFormatPr defaultColWidth="9.00390625" defaultRowHeight="12.75"/>
  <cols>
    <col min="1" max="2" width="10.875" style="1" customWidth="1"/>
    <col min="3" max="4" width="9.125" style="1" customWidth="1"/>
    <col min="5" max="5" width="10.625" style="1" bestFit="1" customWidth="1"/>
    <col min="6" max="6" width="9.625" style="1" bestFit="1" customWidth="1"/>
    <col min="7" max="16384" width="9.125" style="1" customWidth="1"/>
  </cols>
  <sheetData>
    <row r="1" spans="1:6" ht="12.75">
      <c r="A1" s="3"/>
      <c r="B1" s="4" t="s">
        <v>0</v>
      </c>
      <c r="C1" s="19">
        <v>2003</v>
      </c>
      <c r="D1" s="19">
        <v>2004</v>
      </c>
      <c r="E1" s="19">
        <v>2005</v>
      </c>
      <c r="F1" s="19">
        <v>2006</v>
      </c>
    </row>
    <row r="2" spans="1:6" ht="12.75">
      <c r="A2" s="2" t="s">
        <v>16</v>
      </c>
      <c r="B2" s="5"/>
      <c r="C2" s="19"/>
      <c r="D2" s="19"/>
      <c r="E2" s="19"/>
      <c r="F2" s="19"/>
    </row>
    <row r="3" spans="1:6" ht="12.75">
      <c r="A3" s="19" t="s">
        <v>2</v>
      </c>
      <c r="B3" s="6" t="s">
        <v>1</v>
      </c>
      <c r="C3" s="7">
        <f>Данные!D8</f>
        <v>308162</v>
      </c>
      <c r="D3" s="7">
        <f>Данные!D9</f>
        <v>457575</v>
      </c>
      <c r="E3" s="7">
        <f>Данные!D10</f>
        <v>792839</v>
      </c>
      <c r="F3" s="7">
        <f>Данные!D12</f>
        <v>538008.8492</v>
      </c>
    </row>
    <row r="4" spans="1:6" ht="25.5">
      <c r="A4" s="19"/>
      <c r="B4" s="6" t="s">
        <v>14</v>
      </c>
      <c r="C4" s="6">
        <f>Данные!E8</f>
        <v>0.04340314749650422</v>
      </c>
      <c r="D4" s="6">
        <f>Данные!E9</f>
        <v>0.05088692210272336</v>
      </c>
      <c r="E4" s="6">
        <f>Данные!E10</f>
        <v>0.05880751694532265</v>
      </c>
      <c r="F4" s="6">
        <f>Данные!E12</f>
        <v>0.03133761529340951</v>
      </c>
    </row>
    <row r="5" spans="1:6" ht="12.75">
      <c r="A5" s="19" t="s">
        <v>3</v>
      </c>
      <c r="B5" s="6" t="s">
        <v>1</v>
      </c>
      <c r="C5" s="7">
        <f>Данные!H8</f>
        <v>449305</v>
      </c>
      <c r="D5" s="7">
        <f>Данные!H9</f>
        <v>416283</v>
      </c>
      <c r="E5" s="7">
        <f>Данные!H10</f>
        <v>449079</v>
      </c>
      <c r="F5" s="7">
        <f>Данные!H12</f>
        <v>817309.13095</v>
      </c>
    </row>
    <row r="6" spans="1:6" ht="25.5">
      <c r="A6" s="19"/>
      <c r="B6" s="6" t="s">
        <v>14</v>
      </c>
      <c r="C6" s="6">
        <f>Данные!I8</f>
        <v>0.06328246567038386</v>
      </c>
      <c r="D6" s="6">
        <f>Данные!I9</f>
        <v>0.0462948382094476</v>
      </c>
      <c r="E6" s="6">
        <f>Данные!I10</f>
        <v>0.0333096894858711</v>
      </c>
      <c r="F6" s="6">
        <f>Данные!I12</f>
        <v>0.04760612982404817</v>
      </c>
    </row>
    <row r="7" spans="1:6" ht="12.75">
      <c r="A7" s="19" t="s">
        <v>4</v>
      </c>
      <c r="B7" s="6" t="s">
        <v>1</v>
      </c>
      <c r="C7" s="6">
        <f>Данные!L8</f>
        <v>592477</v>
      </c>
      <c r="D7" s="6">
        <f>Данные!L9</f>
        <v>711926</v>
      </c>
      <c r="E7" s="6">
        <f>Данные!L10</f>
        <v>1543496</v>
      </c>
      <c r="F7" s="6">
        <f>Данные!L12</f>
        <v>1933029.28865</v>
      </c>
    </row>
    <row r="8" spans="1:6" ht="25.5">
      <c r="A8" s="19"/>
      <c r="B8" s="6" t="s">
        <v>14</v>
      </c>
      <c r="C8" s="6">
        <f>Данные!M8</f>
        <v>0.08344755881415078</v>
      </c>
      <c r="D8" s="6">
        <f>Данные!M9</f>
        <v>0.07917330034399482</v>
      </c>
      <c r="E8" s="6">
        <f>Данные!M10</f>
        <v>0.1144862540503655</v>
      </c>
      <c r="F8" s="6">
        <f>Данные!M12</f>
        <v>0.1125939253391127</v>
      </c>
    </row>
    <row r="9" spans="1:6" ht="12.75">
      <c r="A9" s="19" t="s">
        <v>5</v>
      </c>
      <c r="B9" s="6" t="s">
        <v>1</v>
      </c>
      <c r="C9" s="6">
        <f>Данные!P8</f>
        <v>704880</v>
      </c>
      <c r="D9" s="6">
        <f>Данные!P9</f>
        <v>1141039</v>
      </c>
      <c r="E9" s="6">
        <f>Данные!P10</f>
        <v>1392503</v>
      </c>
      <c r="F9" s="6">
        <f>Данные!P12</f>
        <v>1973037.1918099995</v>
      </c>
    </row>
    <row r="10" spans="1:6" ht="25.5">
      <c r="A10" s="19"/>
      <c r="B10" s="6" t="s">
        <v>14</v>
      </c>
      <c r="C10" s="6">
        <f>Данные!Q8</f>
        <v>0.09927898510308181</v>
      </c>
      <c r="D10" s="6">
        <f>Данные!Q9</f>
        <v>0.1268949630315672</v>
      </c>
      <c r="E10" s="6">
        <f>Данные!Q10</f>
        <v>0.10328659887935966</v>
      </c>
      <c r="F10" s="6">
        <f>Данные!Q12</f>
        <v>0.114924281577283</v>
      </c>
    </row>
    <row r="11" spans="1:6" ht="12.75">
      <c r="A11" s="19" t="s">
        <v>6</v>
      </c>
      <c r="B11" s="6" t="s">
        <v>1</v>
      </c>
      <c r="C11" s="6">
        <f>Данные!T8</f>
        <v>736754</v>
      </c>
      <c r="D11" s="6">
        <f>Данные!T9</f>
        <v>773389</v>
      </c>
      <c r="E11" s="6">
        <f>Данные!T10</f>
        <v>1309688</v>
      </c>
      <c r="F11" s="6">
        <f>Данные!T12</f>
        <v>1145938.3431300002</v>
      </c>
    </row>
    <row r="12" spans="1:6" ht="25.5">
      <c r="A12" s="19"/>
      <c r="B12" s="6" t="s">
        <v>14</v>
      </c>
      <c r="C12" s="6">
        <f>Данные!U8</f>
        <v>0.10376828593609683</v>
      </c>
      <c r="D12" s="6">
        <f>Данные!U9</f>
        <v>0.0860086014273138</v>
      </c>
      <c r="E12" s="6">
        <f>Данные!U10</f>
        <v>0.0971439337029154</v>
      </c>
      <c r="F12" s="6">
        <f>Данные!U12</f>
        <v>0.06674792617328393</v>
      </c>
    </row>
    <row r="13" spans="1:6" ht="12.75">
      <c r="A13" s="19" t="s">
        <v>7</v>
      </c>
      <c r="B13" s="6" t="s">
        <v>1</v>
      </c>
      <c r="C13" s="6">
        <f>Данные!X8</f>
        <v>608733</v>
      </c>
      <c r="D13" s="6">
        <f>Данные!X9</f>
        <v>695524</v>
      </c>
      <c r="E13" s="6">
        <f>Данные!X10</f>
        <v>1151078</v>
      </c>
      <c r="F13" s="6">
        <f>Данные!X12</f>
        <v>1066884.67304</v>
      </c>
    </row>
    <row r="14" spans="1:6" ht="25.5">
      <c r="A14" s="19"/>
      <c r="B14" s="6" t="s">
        <v>14</v>
      </c>
      <c r="C14" s="6">
        <f>Данные!Y8</f>
        <v>0.08573713885874801</v>
      </c>
      <c r="D14" s="6">
        <f>Данные!Y9</f>
        <v>0.07734923369627833</v>
      </c>
      <c r="E14" s="6">
        <f>Данные!Y10</f>
        <v>0.08537930019889045</v>
      </c>
      <c r="F14" s="6">
        <f>Данные!Y12</f>
        <v>0.06214325562837323</v>
      </c>
    </row>
    <row r="15" spans="1:6" ht="12.75">
      <c r="A15" s="19" t="s">
        <v>8</v>
      </c>
      <c r="B15" s="6" t="s">
        <v>1</v>
      </c>
      <c r="C15" s="6">
        <f>Данные!AB8</f>
        <v>697479</v>
      </c>
      <c r="D15" s="6">
        <f>Данные!AB9</f>
        <v>998607</v>
      </c>
      <c r="E15" s="6">
        <f>Данные!AB10</f>
        <v>945432</v>
      </c>
      <c r="F15" s="6">
        <f>Данные!AB12</f>
        <v>1200236.2629100007</v>
      </c>
    </row>
    <row r="16" spans="1:6" ht="25.5">
      <c r="A16" s="19"/>
      <c r="B16" s="6" t="s">
        <v>14</v>
      </c>
      <c r="C16" s="6">
        <f>Данные!AC8</f>
        <v>0.09823658956235444</v>
      </c>
      <c r="D16" s="6">
        <f>Данные!AC9</f>
        <v>0.11105509833411847</v>
      </c>
      <c r="E16" s="6">
        <f>Данные!AC10</f>
        <v>0.07012584946079883</v>
      </c>
      <c r="F16" s="6">
        <f>Данные!AC12</f>
        <v>0.06991063868968256</v>
      </c>
    </row>
    <row r="17" spans="1:6" ht="12.75">
      <c r="A17" s="19" t="s">
        <v>9</v>
      </c>
      <c r="B17" s="6" t="s">
        <v>1</v>
      </c>
      <c r="C17" s="6">
        <f>Данные!AF8</f>
        <v>513297</v>
      </c>
      <c r="D17" s="6">
        <f>Данные!AF9</f>
        <v>587331</v>
      </c>
      <c r="E17" s="6">
        <f>Данные!AF10</f>
        <v>1499705</v>
      </c>
      <c r="F17" s="6">
        <f>Данные!AF12</f>
        <v>2662355.71718</v>
      </c>
    </row>
    <row r="18" spans="1:6" ht="25.5">
      <c r="A18" s="19"/>
      <c r="B18" s="6" t="s">
        <v>14</v>
      </c>
      <c r="C18" s="6">
        <f>Данные!AG8</f>
        <v>0.07229543357231952</v>
      </c>
      <c r="D18" s="6">
        <f>Данные!AG9</f>
        <v>0.06531708866418535</v>
      </c>
      <c r="E18" s="6">
        <f>Данные!AG10</f>
        <v>0.11123812930555271</v>
      </c>
      <c r="F18" s="6">
        <f>Данные!AG12</f>
        <v>0.15507529172290835</v>
      </c>
    </row>
    <row r="19" spans="1:6" ht="12.75">
      <c r="A19" s="19" t="s">
        <v>10</v>
      </c>
      <c r="B19" s="6" t="s">
        <v>1</v>
      </c>
      <c r="C19" s="6">
        <f>Данные!AJ8</f>
        <v>545025</v>
      </c>
      <c r="D19" s="6">
        <f>Данные!AJ9</f>
        <v>870223</v>
      </c>
      <c r="E19" s="6">
        <f>Данные!AJ10</f>
        <v>1045940</v>
      </c>
      <c r="F19" s="6">
        <f>Данные!AJ12</f>
        <v>928030.0674799995</v>
      </c>
    </row>
    <row r="20" spans="1:6" ht="25.5">
      <c r="A20" s="19"/>
      <c r="B20" s="6" t="s">
        <v>14</v>
      </c>
      <c r="C20" s="6">
        <f>Данные!AK8</f>
        <v>0.07676417100188282</v>
      </c>
      <c r="D20" s="6">
        <f>Данные!AK9</f>
        <v>0.09677751191170458</v>
      </c>
      <c r="E20" s="6">
        <f>Данные!AK10</f>
        <v>0.07758086354706413</v>
      </c>
      <c r="F20" s="6">
        <f>Данные!AK12</f>
        <v>0.05405533622476537</v>
      </c>
    </row>
    <row r="21" spans="1:6" ht="12.75">
      <c r="A21" s="19" t="s">
        <v>11</v>
      </c>
      <c r="B21" s="6" t="s">
        <v>1</v>
      </c>
      <c r="C21" s="6">
        <f>Данные!AN8</f>
        <v>597362</v>
      </c>
      <c r="D21" s="6">
        <f>Данные!AN9</f>
        <v>726912</v>
      </c>
      <c r="E21" s="6">
        <f>Данные!AN10</f>
        <v>937195.2418999997</v>
      </c>
      <c r="F21" s="6">
        <f>Данные!AN12</f>
        <v>1414126.2969799996</v>
      </c>
    </row>
    <row r="22" spans="1:6" ht="25.5">
      <c r="A22" s="19"/>
      <c r="B22" s="6" t="s">
        <v>14</v>
      </c>
      <c r="C22" s="6">
        <f>Данные!AO8</f>
        <v>0.08413558775840874</v>
      </c>
      <c r="D22" s="6">
        <f>Данные!AO9</f>
        <v>0.08083989361205232</v>
      </c>
      <c r="E22" s="6">
        <f>Данные!AO10</f>
        <v>0.06951490159932848</v>
      </c>
      <c r="F22" s="6">
        <f>Данные!AO12</f>
        <v>0.08236917652367304</v>
      </c>
    </row>
    <row r="23" spans="1:6" ht="12.75">
      <c r="A23" s="19" t="s">
        <v>12</v>
      </c>
      <c r="B23" s="6" t="s">
        <v>1</v>
      </c>
      <c r="C23" s="6">
        <f>Данные!AR8</f>
        <v>653033</v>
      </c>
      <c r="D23" s="6">
        <f>Данные!AR9</f>
        <v>702819</v>
      </c>
      <c r="E23" s="6">
        <f>Данные!AR10</f>
        <v>1554248.9363199996</v>
      </c>
      <c r="F23" s="6">
        <f>Данные!AR12</f>
        <v>2004705.6027999993</v>
      </c>
    </row>
    <row r="24" spans="1:6" ht="25.5">
      <c r="A24" s="19"/>
      <c r="B24" s="6" t="s">
        <v>14</v>
      </c>
      <c r="C24" s="6">
        <f>Данные!AS8</f>
        <v>0.09197658250882536</v>
      </c>
      <c r="D24" s="6">
        <f>Данные!AS9</f>
        <v>0.07816051074755816</v>
      </c>
      <c r="E24" s="6">
        <f>Данные!AS10</f>
        <v>0.11528383525518811</v>
      </c>
      <c r="F24" s="6">
        <f>Данные!AS12</f>
        <v>0.11676888410014832</v>
      </c>
    </row>
    <row r="25" spans="1:6" ht="12.75">
      <c r="A25" s="19" t="s">
        <v>13</v>
      </c>
      <c r="B25" s="6" t="s">
        <v>1</v>
      </c>
      <c r="C25" s="6">
        <f>Данные!AV8</f>
        <v>693485</v>
      </c>
      <c r="D25" s="6">
        <f>Данные!AV9</f>
        <v>910368</v>
      </c>
      <c r="E25" s="6">
        <f>Данные!AV10</f>
        <v>860728.7647600003</v>
      </c>
      <c r="F25" s="6">
        <f>Данные!AV12</f>
        <v>1484487.5930400009</v>
      </c>
    </row>
    <row r="26" spans="1:6" ht="25.5">
      <c r="A26" s="19"/>
      <c r="B26" s="6" t="s">
        <v>14</v>
      </c>
      <c r="C26" s="6">
        <f>Данные!AW8</f>
        <v>0.09767405371724362</v>
      </c>
      <c r="D26" s="6">
        <f>Данные!AW9</f>
        <v>0.10124203791905602</v>
      </c>
      <c r="E26" s="6">
        <f>Данные!AW10</f>
        <v>0.06384312756934302</v>
      </c>
      <c r="F26" s="6">
        <f>Данные!AW12</f>
        <v>0.08646753890331178</v>
      </c>
    </row>
  </sheetData>
  <mergeCells count="16"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2007-06-06T09:49:09Z</cp:lastPrinted>
  <dcterms:created xsi:type="dcterms:W3CDTF">2007-04-16T02:47:58Z</dcterms:created>
  <dcterms:modified xsi:type="dcterms:W3CDTF">2007-09-17T08:02:26Z</dcterms:modified>
  <cp:category/>
  <cp:version/>
  <cp:contentType/>
  <cp:contentStatus/>
</cp:coreProperties>
</file>