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22020" windowHeight="8760"/>
  </bookViews>
  <sheets>
    <sheet name="Приложение Невостр ПСД" sheetId="1" r:id="rId1"/>
  </sheets>
  <definedNames>
    <definedName name="_xlnm.Print_Titles" localSheetId="0">'Приложение Невостр ПСД'!$4:$5</definedName>
  </definedNames>
  <calcPr calcId="145621"/>
</workbook>
</file>

<file path=xl/calcChain.xml><?xml version="1.0" encoding="utf-8"?>
<calcChain xmlns="http://schemas.openxmlformats.org/spreadsheetml/2006/main">
  <c r="M106" i="1" l="1"/>
  <c r="M105" i="1"/>
  <c r="J96" i="1"/>
  <c r="H96" i="1"/>
  <c r="G96" i="1"/>
  <c r="L96" i="1" s="1"/>
  <c r="E96" i="1"/>
  <c r="J95" i="1"/>
  <c r="G95" i="1"/>
  <c r="L95" i="1" s="1"/>
  <c r="L94" i="1"/>
  <c r="J94" i="1"/>
  <c r="H94" i="1"/>
  <c r="G94" i="1"/>
  <c r="E94" i="1"/>
  <c r="J93" i="1"/>
  <c r="G93" i="1"/>
  <c r="L93" i="1" s="1"/>
  <c r="L92" i="1"/>
  <c r="J92" i="1"/>
  <c r="H92" i="1"/>
  <c r="G92" i="1"/>
  <c r="E92" i="1"/>
  <c r="J91" i="1"/>
  <c r="G91" i="1"/>
  <c r="L91" i="1" s="1"/>
  <c r="L90" i="1"/>
  <c r="J90" i="1"/>
  <c r="H90" i="1"/>
  <c r="G90" i="1"/>
  <c r="E90" i="1"/>
  <c r="J89" i="1"/>
  <c r="G89" i="1"/>
  <c r="L89" i="1" s="1"/>
  <c r="L88" i="1"/>
  <c r="J88" i="1"/>
  <c r="H88" i="1"/>
  <c r="G88" i="1"/>
  <c r="E88" i="1"/>
  <c r="K87" i="1"/>
  <c r="G87" i="1" s="1"/>
  <c r="J87" i="1"/>
  <c r="K86" i="1"/>
  <c r="G86" i="1" s="1"/>
  <c r="J86" i="1"/>
  <c r="J85" i="1"/>
  <c r="G85" i="1"/>
  <c r="L85" i="1" s="1"/>
  <c r="K84" i="1"/>
  <c r="J84" i="1"/>
  <c r="G84" i="1"/>
  <c r="L84" i="1" s="1"/>
  <c r="L83" i="1"/>
  <c r="J83" i="1"/>
  <c r="H83" i="1"/>
  <c r="G83" i="1"/>
  <c r="E83" i="1"/>
  <c r="K82" i="1"/>
  <c r="G82" i="1" s="1"/>
  <c r="J82" i="1"/>
  <c r="E82" i="1"/>
  <c r="J81" i="1"/>
  <c r="G81" i="1"/>
  <c r="L81" i="1" s="1"/>
  <c r="E81" i="1"/>
  <c r="L80" i="1"/>
  <c r="J80" i="1"/>
  <c r="H80" i="1"/>
  <c r="G80" i="1"/>
  <c r="E80" i="1"/>
  <c r="H61" i="1"/>
  <c r="L60" i="1"/>
  <c r="J60" i="1"/>
  <c r="H60" i="1"/>
  <c r="G60" i="1"/>
  <c r="L59" i="1"/>
  <c r="J59" i="1"/>
  <c r="H59" i="1"/>
  <c r="G59" i="1"/>
  <c r="H58" i="1"/>
  <c r="H57" i="1"/>
  <c r="H49" i="1"/>
  <c r="J49" i="1" s="1"/>
  <c r="L49" i="1" s="1"/>
  <c r="H48" i="1"/>
  <c r="J48" i="1" s="1"/>
  <c r="L48" i="1" s="1"/>
  <c r="H47" i="1"/>
  <c r="J47" i="1" s="1"/>
  <c r="L47" i="1" s="1"/>
  <c r="H46" i="1"/>
  <c r="J46" i="1" s="1"/>
  <c r="L46" i="1" s="1"/>
  <c r="H45" i="1"/>
  <c r="J45" i="1" s="1"/>
  <c r="L45" i="1" s="1"/>
  <c r="H44" i="1"/>
  <c r="J44" i="1" s="1"/>
  <c r="L44" i="1" s="1"/>
  <c r="H43" i="1"/>
  <c r="J43" i="1" s="1"/>
  <c r="L43" i="1" s="1"/>
  <c r="H42" i="1"/>
  <c r="J42" i="1" s="1"/>
  <c r="L42" i="1" s="1"/>
  <c r="H41" i="1"/>
  <c r="J41" i="1" s="1"/>
  <c r="L41" i="1" s="1"/>
  <c r="H40" i="1"/>
  <c r="J40" i="1" s="1"/>
  <c r="L40" i="1" s="1"/>
  <c r="H39" i="1"/>
  <c r="J39" i="1" s="1"/>
  <c r="L39" i="1" s="1"/>
  <c r="H38" i="1"/>
  <c r="J38" i="1" s="1"/>
  <c r="L38" i="1" s="1"/>
  <c r="H37" i="1"/>
  <c r="J37" i="1" s="1"/>
  <c r="L37" i="1" s="1"/>
  <c r="H36" i="1"/>
  <c r="J36" i="1" s="1"/>
  <c r="L36" i="1" s="1"/>
  <c r="H35" i="1"/>
  <c r="J35" i="1" s="1"/>
  <c r="L35" i="1" s="1"/>
  <c r="H34" i="1"/>
  <c r="J34" i="1" s="1"/>
  <c r="L34" i="1" s="1"/>
  <c r="H33" i="1"/>
  <c r="J33" i="1" s="1"/>
  <c r="L33" i="1" s="1"/>
  <c r="H32" i="1"/>
  <c r="J32" i="1" s="1"/>
  <c r="L32" i="1" s="1"/>
  <c r="H31" i="1"/>
  <c r="J31" i="1" s="1"/>
  <c r="L31" i="1" s="1"/>
  <c r="H30" i="1"/>
  <c r="J30" i="1" s="1"/>
  <c r="L30" i="1" s="1"/>
  <c r="H29" i="1"/>
  <c r="J29" i="1" s="1"/>
  <c r="L29" i="1" s="1"/>
  <c r="H28" i="1"/>
  <c r="J28" i="1" s="1"/>
  <c r="L28" i="1" s="1"/>
  <c r="H27" i="1"/>
  <c r="J27" i="1" s="1"/>
  <c r="L27" i="1" s="1"/>
  <c r="H26" i="1"/>
  <c r="J26" i="1" s="1"/>
  <c r="L26" i="1" s="1"/>
  <c r="H25" i="1"/>
  <c r="H24" i="1"/>
  <c r="H23" i="1"/>
  <c r="H22" i="1"/>
  <c r="H21" i="1"/>
  <c r="H20" i="1"/>
  <c r="J19" i="1"/>
  <c r="L19" i="1" s="1"/>
  <c r="H19" i="1"/>
  <c r="G19" i="1"/>
  <c r="L18" i="1"/>
  <c r="J18" i="1"/>
  <c r="H18" i="1"/>
  <c r="G18" i="1"/>
  <c r="N14" i="1"/>
  <c r="M14" i="1"/>
  <c r="J14" i="1"/>
  <c r="L14" i="1" s="1"/>
  <c r="N13" i="1"/>
  <c r="M13" i="1"/>
  <c r="J13" i="1"/>
  <c r="L13" i="1" s="1"/>
  <c r="N12" i="1"/>
  <c r="M12" i="1"/>
  <c r="J12" i="1"/>
  <c r="L12" i="1" s="1"/>
  <c r="N11" i="1"/>
  <c r="M11" i="1"/>
  <c r="J11" i="1"/>
  <c r="L11" i="1" s="1"/>
  <c r="N10" i="1"/>
  <c r="M10" i="1"/>
  <c r="J10" i="1"/>
  <c r="L10" i="1" s="1"/>
  <c r="N6" i="1"/>
  <c r="N7" i="1" s="1"/>
  <c r="M6" i="1"/>
  <c r="M7" i="1" s="1"/>
  <c r="K6" i="1"/>
  <c r="K7" i="1" s="1"/>
  <c r="I6" i="1"/>
  <c r="I7" i="1" s="1"/>
  <c r="F6" i="1"/>
  <c r="F7" i="1" s="1"/>
  <c r="J20" i="1" l="1"/>
  <c r="G20" i="1"/>
  <c r="J21" i="1"/>
  <c r="L21" i="1" s="1"/>
  <c r="G21" i="1"/>
  <c r="J22" i="1"/>
  <c r="L22" i="1" s="1"/>
  <c r="G22" i="1"/>
  <c r="J23" i="1"/>
  <c r="L23" i="1" s="1"/>
  <c r="G23" i="1"/>
  <c r="J24" i="1"/>
  <c r="L24" i="1" s="1"/>
  <c r="G24" i="1"/>
  <c r="J25" i="1"/>
  <c r="L25" i="1" s="1"/>
  <c r="G25" i="1"/>
  <c r="H82" i="1"/>
  <c r="L82" i="1"/>
  <c r="H86" i="1"/>
  <c r="E86" i="1"/>
  <c r="L86" i="1"/>
  <c r="H87" i="1"/>
  <c r="E87" i="1"/>
  <c r="L87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H81" i="1"/>
  <c r="E84" i="1"/>
  <c r="H84" i="1"/>
  <c r="E85" i="1"/>
  <c r="H85" i="1"/>
  <c r="E89" i="1"/>
  <c r="H89" i="1"/>
  <c r="E91" i="1"/>
  <c r="H91" i="1"/>
  <c r="E93" i="1"/>
  <c r="H93" i="1"/>
  <c r="E95" i="1"/>
  <c r="H95" i="1"/>
  <c r="H6" i="1" l="1"/>
  <c r="H7" i="1" s="1"/>
  <c r="L20" i="1"/>
  <c r="L6" i="1" s="1"/>
  <c r="L7" i="1" s="1"/>
  <c r="J6" i="1"/>
  <c r="J7" i="1" s="1"/>
  <c r="E6" i="1"/>
  <c r="E7" i="1" s="1"/>
  <c r="G6" i="1"/>
  <c r="G7" i="1" s="1"/>
</calcChain>
</file>

<file path=xl/comments1.xml><?xml version="1.0" encoding="utf-8"?>
<comments xmlns="http://schemas.openxmlformats.org/spreadsheetml/2006/main">
  <authors>
    <author>Автор</author>
  </authors>
  <commentList>
    <comment ref="E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минус демонтаж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<sst xmlns="http://schemas.openxmlformats.org/spreadsheetml/2006/main" count="331" uniqueCount="294">
  <si>
    <t>Приложение 1</t>
  </si>
  <si>
    <t>Информация о разработанной, но нереализованной ПСД по состоянию на 01.01.2018</t>
  </si>
  <si>
    <t>№ пп</t>
  </si>
  <si>
    <t>Наименование объекта капитального строительства</t>
  </si>
  <si>
    <t xml:space="preserve">Местоположение (адрес) </t>
  </si>
  <si>
    <t>Дата разработки ПСД</t>
  </si>
  <si>
    <t>Стоимость разработки ПСД, тыс.руб.</t>
  </si>
  <si>
    <t>Сметная стоимость строительства по ПСД в текущих ценах на дату разработки ПСД, тыс.руб.</t>
  </si>
  <si>
    <t>Объем выполненных работ на 01.01.2018, тыс.руб.</t>
  </si>
  <si>
    <t>Объем оплаченных работ на 01.01.2018 всего, тыс.руб.</t>
  </si>
  <si>
    <t>в том числе за счет:</t>
  </si>
  <si>
    <t>Объем расходов, принятых к бухучету на 01.01.2018, тыс.руб.</t>
  </si>
  <si>
    <t>Объем невыполненных работ  на 01.01.2018 в уровне цен IV кв. 2017 года, тыс.руб.</t>
  </si>
  <si>
    <t>Объем средств, необходимых для завершения строительства в ценах IV кв. 2018 года, тыс.руб.</t>
  </si>
  <si>
    <t>Государственная регистрация                    (при наличии)</t>
  </si>
  <si>
    <t>Включение объекта в Реестр государственного имущества Томской области (муниципального имущества)</t>
  </si>
  <si>
    <t>ФБ, тыс.руб.</t>
  </si>
  <si>
    <t>ОБ, тыс.руб.</t>
  </si>
  <si>
    <t>МБ, тыс.руб.</t>
  </si>
  <si>
    <t>Дата регистрации</t>
  </si>
  <si>
    <t>Кадастровый номер</t>
  </si>
  <si>
    <t>Правообладатель</t>
  </si>
  <si>
    <t>Дата</t>
  </si>
  <si>
    <t xml:space="preserve"> Реестровый номер</t>
  </si>
  <si>
    <t>Расходы по 88 объектам (невостребованная ПСД) всего:</t>
  </si>
  <si>
    <t>из них по ГРБС (55 объектов)</t>
  </si>
  <si>
    <t>по МО (33 объекта)</t>
  </si>
  <si>
    <t>Администрация Томской области</t>
  </si>
  <si>
    <t>1.</t>
  </si>
  <si>
    <t>Строительство административного здания многофункционального центра по предоставлению государственных и муниципальных услуг: Томская область, Бакчарский район, с. Бакчар, ул. Ленина, 51</t>
  </si>
  <si>
    <t>Томская область, Бакчарский район, с. Бакчар, ул. Ленина, 51</t>
  </si>
  <si>
    <t>2.</t>
  </si>
  <si>
    <t>Строительство административного здания многофункционального центра по предоставлению государственных 
и муниципальных услуг в с. Зырянское Томской области</t>
  </si>
  <si>
    <t>Томская область, Зырянский район, с. Зырянское, ул. К.Маркса, 8</t>
  </si>
  <si>
    <t>3.</t>
  </si>
  <si>
    <r>
      <t>Строительство административного здания многофункционального центра по предоставлению государственных и муниципальных услуг по адресу: Томская область, Каргасокский район, с. Каргасок, ул. Пушкина, 29</t>
    </r>
    <r>
      <rPr>
        <sz val="11"/>
        <rFont val="Times New Roman"/>
        <family val="1"/>
        <charset val="204"/>
      </rPr>
      <t xml:space="preserve">
</t>
    </r>
  </si>
  <si>
    <t>Томская область, Каргасокский район, с. Каргасок, ул. Пушкина, 29</t>
  </si>
  <si>
    <t>4.</t>
  </si>
  <si>
    <t>Строительство административного здания многофункционального центра по предоставлению государственных и муниципальных услуг по адресу: Томская область, Парабельский район, с. Парабель, ул. Советская, 23а</t>
  </si>
  <si>
    <t>Томская область, Парабельский район, с. Парабель, ул. Советская, 23а</t>
  </si>
  <si>
    <t>5.</t>
  </si>
  <si>
    <t>Строительство административного здания многофункционального центра по предоставлению государственных и муниципальных услуг по адресу: Томская область, Тегульдетский район, с. Тегульдет, ул. Ленина, 126в</t>
  </si>
  <si>
    <t>Томская область, Тегульдетский район, с. Тегульдет, ул. Ленина, 126в</t>
  </si>
  <si>
    <t>Департамент здравоохранения Томской области</t>
  </si>
  <si>
    <t>6.</t>
  </si>
  <si>
    <t>ПСД на очистные сооружения (ОГБУЗ "Чаинская РБ)</t>
  </si>
  <si>
    <t>Томская область, Чаинский р-он, с. Подгорное</t>
  </si>
  <si>
    <t>Департамент транспорта, дорожной деятельности и связи Томской области</t>
  </si>
  <si>
    <t>7.</t>
  </si>
  <si>
    <t>ПИР на строительство  автомобильной дороги Березовка -Красная Горка км 10-40 Томская область, Первомайский  и Тегульдетский  районы</t>
  </si>
  <si>
    <t xml:space="preserve"> Томская область, Первомайский  и Тегульдетский  районы</t>
  </si>
  <si>
    <t>8.</t>
  </si>
  <si>
    <t xml:space="preserve">ПИР на реконструкцию автомобильной дороги  Большедорохово - Тегульдет км 113-123 Томская область, Тегульдетский район </t>
  </si>
  <si>
    <t>Томская область, Тегульдетский район</t>
  </si>
  <si>
    <t>9.</t>
  </si>
  <si>
    <t>ПИР на реконструкцию  автомобильной дороги Кедровый -Гарь-Кенга на уч. км.89-104 Томская область, Бакчарский район</t>
  </si>
  <si>
    <t>Томская область, Бакчарский район</t>
  </si>
  <si>
    <t>10.</t>
  </si>
  <si>
    <t>ПИР и РД на строительство мостового перехода через р. Комлугач на автомобильной дороге Подъезд к Карнаухово  Томская область, Кривошеинский  район</t>
  </si>
  <si>
    <t>Томская область, Кривошеинский  район</t>
  </si>
  <si>
    <t>11.</t>
  </si>
  <si>
    <t>ПИР на строительство мостового перехода через  р.Амональный  на автомобильной дороге Тунгусово-Могочино-Лысая Гора  Томская область, Молчановский  район</t>
  </si>
  <si>
    <t xml:space="preserve"> Томская область, Молчановский  район</t>
  </si>
  <si>
    <t>12.</t>
  </si>
  <si>
    <t>ПИР на строительство мостового перехода через р. Пигейга на автомобильной дороге Тунгусово-Могочино-Лысая Гора  Томская область, Молчановский  район</t>
  </si>
  <si>
    <t>Томская область, Молчановский  район</t>
  </si>
  <si>
    <t>13.</t>
  </si>
  <si>
    <t>ПИР на строительство мостового перехода через р. Безымянный (Тюзинка) на автомобильной дороге  Тегульдет-Белый Яр  Томская область, Тегульдетский  район</t>
  </si>
  <si>
    <t xml:space="preserve"> Томская область, Тегульдетский  район</t>
  </si>
  <si>
    <t>14.</t>
  </si>
  <si>
    <t>ПИР на строительство мостового перехода через р. Корза  на автомобильной дороге Парабель-Новиково-Кедровый км.48 Томская область, Парабельский  район</t>
  </si>
  <si>
    <t>Томская область, Парабельский  район</t>
  </si>
  <si>
    <t>15.</t>
  </si>
  <si>
    <t>ПИР на строительство мостового перехода через р. Сочига  на автомобильной дороге Парабель-Новиково-Кедровый км.28 Томская область, Парабельский  район</t>
  </si>
  <si>
    <t>16.</t>
  </si>
  <si>
    <t>ПИР на строительство мостового перехода через р. Вяловка  на автомобильной дороге Парабель-Новиково-Кедровый км.2 Томская область, Парабельский  район</t>
  </si>
  <si>
    <t>17.</t>
  </si>
  <si>
    <t>ПИР на строительство автомобильной дороги Первомайское -Белый Яр км 112-130 Томская область, Первомайский  район</t>
  </si>
  <si>
    <t>Томская область, Первомайский  район</t>
  </si>
  <si>
    <t>18.</t>
  </si>
  <si>
    <t>ПИР на реконструкцию автомобильной дороги Проспект Чекистский города Томска   Томская область, г.Томск</t>
  </si>
  <si>
    <t>Томская область, г.Томск</t>
  </si>
  <si>
    <t>19.</t>
  </si>
  <si>
    <t>ПИР на реконструкцию  автомобильной дороги Большедорохово-Тегульдет км 63-85  Томская область, Зырянский  район</t>
  </si>
  <si>
    <t>Томская область, Зырянский  район</t>
  </si>
  <si>
    <t>20.</t>
  </si>
  <si>
    <t>ПИР на строительство автомобильной дороги Каргасок-Средний Васюган км 72-88 Томская область, Каргасокский   район</t>
  </si>
  <si>
    <t>Томская область, Каргасокский   район</t>
  </si>
  <si>
    <t>21.</t>
  </si>
  <si>
    <t>ПИР на реконструкцию  автомобильной дороги Старая Ювала-Елгай-Аптала Томская область, Кожевниковский  район</t>
  </si>
  <si>
    <t>Томская область, Кожевниковский  район</t>
  </si>
  <si>
    <t>22.</t>
  </si>
  <si>
    <t>ПИР на реконструкцию  автомобильной дороги Подъезд к д. Спасо-Яйское км 28+090-30+833 Томская область, Томский  район</t>
  </si>
  <si>
    <t>Томская область, Томский  район</t>
  </si>
  <si>
    <t>23.</t>
  </si>
  <si>
    <t>ПИР на реконструкцию Томск- Аэропорт км 0-10 Томская область, Томский  район</t>
  </si>
  <si>
    <t xml:space="preserve"> Томская область, Томский  район</t>
  </si>
  <si>
    <t>24.</t>
  </si>
  <si>
    <t>ПИР на строительство автомобильной дороги с Яр- граница Кемеровской области в направлении с Усть Сосновка  Томская область, Томский  район</t>
  </si>
  <si>
    <t>25.</t>
  </si>
  <si>
    <t>ПИР на реконструкцию автомобильной дороги  Томск-Самусь км 12-18,5 Томская область, Томский  район</t>
  </si>
  <si>
    <t>26.</t>
  </si>
  <si>
    <t xml:space="preserve">ПИР на реконструкцию автомобильной дороги  Асино-Батурино  км 60-64,6 (Минаевка) Томская область, Асиновский  район </t>
  </si>
  <si>
    <t>Томская область, Асиновский  район</t>
  </si>
  <si>
    <t>27.</t>
  </si>
  <si>
    <t>ПИР на реконструкцию автомобильной дороги Зырянское-Громышовка км 27-33,8 Томская область, Зырянский  район</t>
  </si>
  <si>
    <t>28.</t>
  </si>
  <si>
    <t>ПИР на реконструкцию автомобильной дороги Объездная дорога г.Томск км 7-9,5  Томская область, Томский  район</t>
  </si>
  <si>
    <t>29.</t>
  </si>
  <si>
    <t>ПИР на реконструкцию автомобильной дороги Томск Каргала -Колпашево км 6-10 Томская область, Томский  район</t>
  </si>
  <si>
    <t>30.</t>
  </si>
  <si>
    <t>ПИР на реконструкцию автомобильной дороги Подъед к д. Ноль-Пикет Томская область, Асиновский  район</t>
  </si>
  <si>
    <t>31.</t>
  </si>
  <si>
    <t>Строительство подъезда к терминалу аэропорта г. Томск с остановочными и парковочными площадками км 19-20,185 Томская область, Томский  район</t>
  </si>
  <si>
    <t>32.</t>
  </si>
  <si>
    <t>ПИР на реконструкцию автомобильной дороги Подъед к д.Старая Березовка  Томская область, Каргасокский   район</t>
  </si>
  <si>
    <t>33.</t>
  </si>
  <si>
    <t>Обоснование инвестиций на строительство автомобильной дороги  Томск-Тайга в  Томской и Кемеровской областях  Томская область, Томский  район</t>
  </si>
  <si>
    <t>34.</t>
  </si>
  <si>
    <t>Обоснование инвестиций на строительство мостового перехода через р. Обь у г.Колпашево  Томская область, Колпашевский  район</t>
  </si>
  <si>
    <t>Томская область, Колпашевский  район</t>
  </si>
  <si>
    <t>35.</t>
  </si>
  <si>
    <t>ПИР на реконструкцию автомобильной дороги Могильный Мыс -Парабель -Каргасок км 30-45 Томская область, Колпашевский  район</t>
  </si>
  <si>
    <t>36.</t>
  </si>
  <si>
    <t>ПИР на реконструкцию автомобильной дороги Могильный Мыс -Парабель -Каргасок км 65-80 Томская область, Парабельский  район</t>
  </si>
  <si>
    <t>37.</t>
  </si>
  <si>
    <t>ПИР на реконструкцию автомобильной дороги Могильный Мыс -Парабель -Каргасок км 123-143 Томская область, Парабельский  район</t>
  </si>
  <si>
    <t>38.</t>
  </si>
  <si>
    <t>Обоснование инвестиций  транспортной связи ТВЗ с аэропортом г. Томска Томская область, Томский  район</t>
  </si>
  <si>
    <t>Департамент общего образования Томской области</t>
  </si>
  <si>
    <t>39.</t>
  </si>
  <si>
    <t>Газовая котельная для нужд ОГБОУ "Шегарская школа-интернат VIII вида"</t>
  </si>
  <si>
    <t>Томская область, Шегарский район, п. Победа, ул. Коммунистическая, 57</t>
  </si>
  <si>
    <t>Департамент профессионального образования Томской области</t>
  </si>
  <si>
    <t>40.</t>
  </si>
  <si>
    <t>Учебный корпус №2</t>
  </si>
  <si>
    <t>г. Томск, ул. Герцена, 18 стр. 3</t>
  </si>
  <si>
    <t>41.</t>
  </si>
  <si>
    <t>Мастерские</t>
  </si>
  <si>
    <t>г. Томск, ул. Герцена, 18 стр. 6</t>
  </si>
  <si>
    <t>42.</t>
  </si>
  <si>
    <t>Общественно-бытовой корпус</t>
  </si>
  <si>
    <t>г. Томск, ул. Герцена, 18 стр. 5</t>
  </si>
  <si>
    <t>Департамент архитектуры и строительства Томской области (ОГКУ "Облстройзаказчик")</t>
  </si>
  <si>
    <t>43.</t>
  </si>
  <si>
    <t>Строительство спортивного зала ОГКОУ КШИ "Колпашевский кадетский корпус" в г.Колпашево, пер.Чапаева,42</t>
  </si>
  <si>
    <t>г.Колпашево, пер. Чапаева 42</t>
  </si>
  <si>
    <t>2014г.</t>
  </si>
  <si>
    <t>44.</t>
  </si>
  <si>
    <t>Спортивный зал для ОГБОУ "Шегарская специальная (коррекционная) общеобразовательная школа-интернат п.Победа, ул.Коммунистическая, 57)</t>
  </si>
  <si>
    <t>п.Победа , ул.Коммунистическая  57</t>
  </si>
  <si>
    <t>45.</t>
  </si>
  <si>
    <t>Автомобильная парковка на 50 автомобилей для областного онкологического диспансера г.Томск, ул.И.Черных 96</t>
  </si>
  <si>
    <t>г.Томск, ул.И.Черных 96</t>
  </si>
  <si>
    <t>46.</t>
  </si>
  <si>
    <t>Реконструкция радиологического отделения для размещения онкологических больных г.Томск, ул. И.Черных 96/16</t>
  </si>
  <si>
    <t>г.Томск, ул.И.Черных 96/16</t>
  </si>
  <si>
    <t>47.</t>
  </si>
  <si>
    <t>Хирургичекий корпус на 120 коек с поликл.на 200п/смену ОГУЗ "Томский обл.онк.диспансер" г.Томск, ул. И.Черных 96/16</t>
  </si>
  <si>
    <t>2011-2017г.</t>
  </si>
  <si>
    <t>МО "Шегарский район"</t>
  </si>
  <si>
    <t>48.</t>
  </si>
  <si>
    <t>Реконструкция автомобильной дороги от Бакчарской трассы до с. Татьяновка</t>
  </si>
  <si>
    <t>Автомобильная дорога от Бакчарской трассы до с. Татьяновка Шегарского района Томской области</t>
  </si>
  <si>
    <t>49.</t>
  </si>
  <si>
    <t>Реконструкция автомобильной дороги подъезд к с. Вороновка в Шегарском районе Томской области</t>
  </si>
  <si>
    <t>Автомобильная дорога подъезд к с. Вороновка в Шегарском районе Томской области</t>
  </si>
  <si>
    <t>МО "Каргасокский район"</t>
  </si>
  <si>
    <t>50.</t>
  </si>
  <si>
    <t>Спортивный комплекс в с. Каргасок Томской области</t>
  </si>
  <si>
    <t>Томская область, с. Каргасок, пер.Производственный, 8</t>
  </si>
  <si>
    <t>21.12.2013г.</t>
  </si>
  <si>
    <t>МО "Верхнекетский район"</t>
  </si>
  <si>
    <t>51.</t>
  </si>
  <si>
    <t>Строительство краеведческого музея в р.п.Белый Яр Верхнекетского района Томской области</t>
  </si>
  <si>
    <t>Томская область, Верхнекетский район, р.п.Белый Яр, ул.Гагарина, уч.53Г.</t>
  </si>
  <si>
    <t>52.</t>
  </si>
  <si>
    <t>"Берегоукрепление р.Кеть на участке р.п.Белый Яр Верхнекетского района Томской области"</t>
  </si>
  <si>
    <t xml:space="preserve">Томская область, Верхнекетский район, р.п.Белый Яр. Протяженность берегоукрепления 1452 м. </t>
  </si>
  <si>
    <t>МО "Молчановский район"</t>
  </si>
  <si>
    <t>53.</t>
  </si>
  <si>
    <t>Реконструкция автомобильной дороги подъезд к д. Майково Молчановского района Томской области</t>
  </si>
  <si>
    <t>Подъездная дорога к д. Майково Молчановского района</t>
  </si>
  <si>
    <t>54.</t>
  </si>
  <si>
    <t>Физкультурно-спортивный комплекс с универсальным игровым залом 36х21м в с. Молчаново Молчановского района Томской области</t>
  </si>
  <si>
    <t>с. Молчаново, ул. Спортивная, 2</t>
  </si>
  <si>
    <t>55.</t>
  </si>
  <si>
    <t>Строительство улично-дорожной сети мкр-на "Северо-Западный" в с. Молчаново</t>
  </si>
  <si>
    <t>мкр-н "Северо-Западный" в с. Молчаново</t>
  </si>
  <si>
    <t>2015</t>
  </si>
  <si>
    <t>МО "Томский район"</t>
  </si>
  <si>
    <t>56.</t>
  </si>
  <si>
    <t>Газоснабжение с. Итатка</t>
  </si>
  <si>
    <t>Томский район,  с. Итатка</t>
  </si>
  <si>
    <t>57.</t>
  </si>
  <si>
    <t>Газоснабжение д. Кисловка</t>
  </si>
  <si>
    <t>Томский район,  д.Кисловка</t>
  </si>
  <si>
    <t>58.</t>
  </si>
  <si>
    <t>Газоснабжение д. Поросино</t>
  </si>
  <si>
    <t>Томский район, д. Поросино</t>
  </si>
  <si>
    <t>59.</t>
  </si>
  <si>
    <t>Газоснабжение с. Богашево</t>
  </si>
  <si>
    <t>Томский район, с. Богашево</t>
  </si>
  <si>
    <t>3 кв 2015</t>
  </si>
  <si>
    <t xml:space="preserve">МО "Город Томск" </t>
  </si>
  <si>
    <t>60.</t>
  </si>
  <si>
    <t>Газификация МО "Город Томск" (в рамках ДЦП "Развитие газоснабжения и газификации Томской области на 2013-2015гг) пос.Дзержинское 5-11 очередь</t>
  </si>
  <si>
    <t>Томская область, г. Томск, п. Дзержинское</t>
  </si>
  <si>
    <t>61.</t>
  </si>
  <si>
    <t>Газификация МО "Город Томск" (МП "Развитие газоснабжения и газификации Томской области на 2013-2015гг") пос. Лоскутово</t>
  </si>
  <si>
    <t>Томская область, г. Томск, п. Лоскутово</t>
  </si>
  <si>
    <t>62.</t>
  </si>
  <si>
    <t>Газификация МО "Город Томск" (МП "Развитие газоснабжения и газификации Томской области на 2013-2015гг") Замена СУГ (сжиженный газ) на природный г. Томск, Кировский район, (район ул. Учебной - ул. Тимакова)</t>
  </si>
  <si>
    <t>Томская область, г. Томск, ул. Учебная, ул. Тимакова</t>
  </si>
  <si>
    <t>63.</t>
  </si>
  <si>
    <t>Газификация МО "Город Томск" (в рамках ДЦП "Развитие газоснабжения и газификации Томской области на 2013-2015гг) Газоснабжение ( р-н  ул.Нахимова-ул.Беленца-пр.Ленина- береговая линия р.Томск) ПИР (с комплексом изыскательские, з/устр. и кадастровых работ) Адрес: г. Томск, ул.Нахимова-ул.Беленца-пр.Ленина- береговая линия р.Томь</t>
  </si>
  <si>
    <t>Томская область, г. Томск, ул. Нахимова, ул. Беленца, пр. Ленина, береговая линия р. Томь</t>
  </si>
  <si>
    <t>64.</t>
  </si>
  <si>
    <t>Газификация МО "Город Томск" 
(МП "Развитие газоснабжения и газификации Томской области на 2013-2015гг") 
п. Штамово,п.Спутник</t>
  </si>
  <si>
    <t>Томская область, г. Томск, п. Штамово,п. Спутник</t>
  </si>
  <si>
    <t>65.</t>
  </si>
  <si>
    <t>Газификация МО "Город Томск" 
(МП "Развитие газоснабжения и газификации Томской области на 2013-2015гг") 
п. Кузовлево</t>
  </si>
  <si>
    <t>Томская область, г. Томск, п. Кузовлево</t>
  </si>
  <si>
    <t>66.</t>
  </si>
  <si>
    <t>Восстановление (строительство) пристройки к зданию спортивной школы № 16 с целью размещения штаба "Пост № 1"</t>
  </si>
  <si>
    <t>Томская область, г. Томск</t>
  </si>
  <si>
    <t>67.</t>
  </si>
  <si>
    <t>Защита территорий г.Томска на правом берегу р.Томи от Коммунального моста до устья р. Ушайки от негативного воздействия вод</t>
  </si>
  <si>
    <t>68.</t>
  </si>
  <si>
    <t>Строительство д/сада  по ул. В. Высоцкого,8ж в Октябрьском районе г.Томска</t>
  </si>
  <si>
    <t>Томская область, г. Томск, ул. В.Высоцкого,8ж</t>
  </si>
  <si>
    <t>69.</t>
  </si>
  <si>
    <t>Строительство д/сада № 3.3 по ул.А.Крячкова,5 в Октябрьском районе г.Томска</t>
  </si>
  <si>
    <t>Томская область, г. Томск, ул. А.Крячкова,5</t>
  </si>
  <si>
    <t>70.</t>
  </si>
  <si>
    <t>Строительство д/сада № 3.2 по ул.А.Крячкова,5 в Октябрьском районе г.Томска</t>
  </si>
  <si>
    <t>71.</t>
  </si>
  <si>
    <t>Строительство здания для дошкольных групп по адресу: Томская область, г.Томск, пр.Комсомольский,71/2 (80 мест)</t>
  </si>
  <si>
    <t>Томская область, г. Томск,пр.Комсомольский,71/2</t>
  </si>
  <si>
    <t>72.</t>
  </si>
  <si>
    <t>Строительство здания для дошкольных групп по адресу: Томская область, г.Томск, ул. Первомайская, 161 (80 мест)</t>
  </si>
  <si>
    <t>Томская область, г. Томск, ул.Первомайская,161</t>
  </si>
  <si>
    <t>73.</t>
  </si>
  <si>
    <t>Строительство объекта дошкольного образования на 145 мест по ул. Академика Сахарова, 46 в г. Томске</t>
  </si>
  <si>
    <t>Томская область, г. Томск, ул.Академика Сахарова</t>
  </si>
  <si>
    <t>74.</t>
  </si>
  <si>
    <t>Строительство объекта дошкольного образования на 145 мест по ул. И.Черных, 73 в г. Томске</t>
  </si>
  <si>
    <t>Томская область, г. Томск, ул. И.Черных,73</t>
  </si>
  <si>
    <t>75.</t>
  </si>
  <si>
    <t>Строительство объекта дошкольного образования на 145 мест п. Просторный, пр. Якорный, 51</t>
  </si>
  <si>
    <t>Томская область, г. Томск, п. Просторный,пр.Якорный,51</t>
  </si>
  <si>
    <t>76.</t>
  </si>
  <si>
    <t>Строительство объекта дошкольного образования на 220 мест по ул. Иркутский тракт, 175/3 в г. Томске</t>
  </si>
  <si>
    <t>Томская область, г. Томск, ул. Иркутский тракт,175/3</t>
  </si>
  <si>
    <t>МО "Бакчарский район"</t>
  </si>
  <si>
    <t>77.</t>
  </si>
  <si>
    <t>Газоснабжение с. Бакчар, Бакчарского района Томской области, 1, 3 и 4 этапы</t>
  </si>
  <si>
    <t>Томская область, Бакчарский район, с.Бакчар</t>
  </si>
  <si>
    <t>Положительные заключения Госэкспертизы от 29.07.2014г.  и от 04.08.2014г</t>
  </si>
  <si>
    <t>МО "Кожевниковский район"</t>
  </si>
  <si>
    <t>78.</t>
  </si>
  <si>
    <t>Начальная общеобразовательная школа на 30 учащихся, ДОУ (группа сокращенного дня) на 15 человек, с модульной котельной по ул. Зеленая, 4 в с. Терсалгай Кожевниковского района Томской области</t>
  </si>
  <si>
    <t xml:space="preserve"> Кожевниковский район, с. Терсалгай, ул. Зеленая, 4 </t>
  </si>
  <si>
    <t>Объекты, ПСД на которые планируется использовать в 2018-2020 годах</t>
  </si>
  <si>
    <t>Департамент по вопросам семьи и детей Томской области</t>
  </si>
  <si>
    <t xml:space="preserve">«Многофункциональный блок
общественно-жилого назначения ОГКСУ «Тунгусовский детский дом-интернат" </t>
  </si>
  <si>
    <t>с. Тунгусово Молчановского района Томской области</t>
  </si>
  <si>
    <t>Заключение ОГАУ «Томскгосэкспертиза» от 24.12.2013 № 70-1-3-0305-13</t>
  </si>
  <si>
    <t>Департамент социальной защиты населения Томской области</t>
  </si>
  <si>
    <t xml:space="preserve">«Строительство спальных корпусов № 1 на 100 койко-мест и № 3 на 70 койко-мест с помещениями административно-бытового обслуживания ОГБУ «Итатский дом-интернат для престарелых и инвалидов» </t>
  </si>
  <si>
    <t>Томская область, Томский район, с.Итатка, ул.Северная, 3</t>
  </si>
  <si>
    <t>18 декабря 2014 года</t>
  </si>
  <si>
    <t>«Строительство газовой котельной для ОГАУ «Дом-интернат для престарелых и инвалидов «Лесная дача»</t>
  </si>
  <si>
    <t>Томская область, Шегарский район, с. Победа</t>
  </si>
  <si>
    <t>21 сентября 2015 года</t>
  </si>
  <si>
    <t>Департамент по социально-экономическому развитию села Томской области</t>
  </si>
  <si>
    <t>Строительство инженерных сетей и зданий соцкультбыта в новом микрорайоне комплексной застройки "Юбилейный"  в с. Чажемто Колпашевского района Томской области. Линейные объекты</t>
  </si>
  <si>
    <t>Томская обл., Колпашевский район, с. Чажемто</t>
  </si>
  <si>
    <t>2013-2014 годы</t>
  </si>
  <si>
    <t>Реализация проекта комплексного обустройства площадки под компактную жилищную застройку в микрорайоне "Молодежный" с. Первомайское</t>
  </si>
  <si>
    <t>Томская обл., Первомайский район, с. Первомайское</t>
  </si>
  <si>
    <t>Газоснабжение с.Богашево Томского района Томской области</t>
  </si>
  <si>
    <t>Томская обл., Томский район, с. Богашево</t>
  </si>
  <si>
    <t>2015 год</t>
  </si>
  <si>
    <t>Строительство водопровода по ул. Советская в с. Первомайское Первомайского района Томской области</t>
  </si>
  <si>
    <t>2014-2015 годы</t>
  </si>
  <si>
    <t>Реализация проекта комплексного обустройства площадки под компактную жилищную застройку в микрорайоне "Зеленый" с. Первомайское</t>
  </si>
  <si>
    <t>Подведение инженерных сетей к микрорайону "Западный" в селе Мельниково Шегарского района Томской области</t>
  </si>
  <si>
    <t>Томская область, Шегарский район, с. Мельниково мкр. "Западный"</t>
  </si>
  <si>
    <t>15.01.2019 (наружные сети водоснабжения)</t>
  </si>
  <si>
    <t>МО "Шегарское сельское поселение"</t>
  </si>
  <si>
    <t xml:space="preserve">Строительство блочно-модульной котельной в п. Геологический Каргасокского района Томской области </t>
  </si>
  <si>
    <t>Каргасокский район, п. Геологический, ул. Герасимовская, 100</t>
  </si>
  <si>
    <t>08.08.2014г.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</si>
</sst>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B7EC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9" fillId="0" borderId="0"/>
  </cellStyleXfs>
  <cellXfs count="80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164" fontId="9" fillId="0" borderId="0" xfId="0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12" fillId="0" borderId="1" xfId="3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top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right" vertical="top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164" fontId="2" fillId="0" borderId="1" xfId="2" applyNumberFormat="1" applyFill="1" applyBorder="1" applyAlignment="1">
      <alignment horizontal="right" vertical="top"/>
    </xf>
    <xf numFmtId="0" fontId="12" fillId="0" borderId="1" xfId="0" applyFont="1" applyFill="1" applyBorder="1" applyAlignment="1">
      <alignment horizontal="center" vertical="top"/>
    </xf>
    <xf numFmtId="164" fontId="14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14" fillId="0" borderId="1" xfId="1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164" fontId="12" fillId="0" borderId="1" xfId="0" applyNumberFormat="1" applyFont="1" applyFill="1" applyBorder="1" applyAlignment="1" applyProtection="1">
      <alignment horizontal="right" vertical="top" wrapText="1"/>
      <protection locked="0"/>
    </xf>
    <xf numFmtId="0" fontId="12" fillId="0" borderId="1" xfId="2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vertical="top" wrapText="1"/>
    </xf>
    <xf numFmtId="0" fontId="11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left" vertical="top" wrapText="1"/>
    </xf>
    <xf numFmtId="164" fontId="4" fillId="0" borderId="0" xfId="0" applyNumberFormat="1" applyFont="1" applyFill="1" applyAlignment="1">
      <alignment vertical="top" wrapText="1"/>
    </xf>
    <xf numFmtId="3" fontId="4" fillId="0" borderId="0" xfId="0" applyNumberFormat="1" applyFont="1" applyFill="1" applyAlignment="1">
      <alignment vertical="top" wrapText="1"/>
    </xf>
  </cellXfs>
  <cellStyles count="5">
    <cellStyle name="Обычный" xfId="0" builtinId="0"/>
    <cellStyle name="Обычный 2" xfId="4"/>
    <cellStyle name="Обычный 3" xfId="3"/>
    <cellStyle name="Плохой" xfId="2" builtinId="27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zoomScale="80" zoomScaleNormal="80" workbookViewId="0">
      <selection activeCell="K5" sqref="K5"/>
    </sheetView>
  </sheetViews>
  <sheetFormatPr defaultColWidth="8.88671875" defaultRowHeight="13.8" x14ac:dyDescent="0.3"/>
  <cols>
    <col min="1" max="1" width="5.88671875" style="1" customWidth="1"/>
    <col min="2" max="2" width="39.5546875" style="2" customWidth="1"/>
    <col min="3" max="3" width="20.44140625" style="3" customWidth="1"/>
    <col min="4" max="4" width="14" style="3" customWidth="1"/>
    <col min="5" max="5" width="15.6640625" style="3" customWidth="1"/>
    <col min="6" max="6" width="17.6640625" style="3" customWidth="1"/>
    <col min="7" max="7" width="14" style="3" customWidth="1"/>
    <col min="8" max="8" width="15" style="3" customWidth="1"/>
    <col min="9" max="9" width="12.5546875" style="3" customWidth="1"/>
    <col min="10" max="10" width="11.6640625" style="3" customWidth="1"/>
    <col min="11" max="11" width="10.33203125" style="3" customWidth="1"/>
    <col min="12" max="12" width="12.6640625" style="3" customWidth="1"/>
    <col min="13" max="13" width="14.6640625" style="3" customWidth="1"/>
    <col min="14" max="14" width="14.6640625" style="78" customWidth="1"/>
    <col min="15" max="15" width="12.6640625" style="3" hidden="1" customWidth="1"/>
    <col min="16" max="16" width="13" style="3" hidden="1" customWidth="1"/>
    <col min="17" max="17" width="11.44140625" style="3" hidden="1" customWidth="1"/>
    <col min="18" max="18" width="11.109375" style="3" hidden="1" customWidth="1"/>
    <col min="19" max="19" width="15" style="3" hidden="1" customWidth="1"/>
    <col min="20" max="20" width="19.88671875" style="6" customWidth="1"/>
    <col min="21" max="16384" width="8.88671875" style="7"/>
  </cols>
  <sheetData>
    <row r="1" spans="1:20" ht="14.4" x14ac:dyDescent="0.3">
      <c r="M1" s="4" t="s">
        <v>0</v>
      </c>
      <c r="N1" s="5"/>
    </row>
    <row r="2" spans="1:20" ht="18" x14ac:dyDescent="0.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ht="13.2" customHeight="1" x14ac:dyDescent="0.3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/>
      <c r="R3" s="12"/>
      <c r="S3" s="12"/>
    </row>
    <row r="4" spans="1:20" s="20" customFormat="1" ht="25.2" customHeight="1" x14ac:dyDescent="0.3">
      <c r="A4" s="14" t="s">
        <v>2</v>
      </c>
      <c r="B4" s="15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/>
      <c r="K4" s="14"/>
      <c r="L4" s="14" t="s">
        <v>11</v>
      </c>
      <c r="M4" s="14" t="s">
        <v>12</v>
      </c>
      <c r="N4" s="16" t="s">
        <v>13</v>
      </c>
      <c r="O4" s="17" t="s">
        <v>14</v>
      </c>
      <c r="P4" s="18"/>
      <c r="Q4" s="19"/>
      <c r="R4" s="14" t="s">
        <v>15</v>
      </c>
      <c r="S4" s="14"/>
      <c r="T4" s="6"/>
    </row>
    <row r="5" spans="1:20" s="20" customFormat="1" ht="77.400000000000006" customHeight="1" x14ac:dyDescent="0.3">
      <c r="A5" s="21"/>
      <c r="B5" s="22"/>
      <c r="C5" s="14"/>
      <c r="D5" s="21"/>
      <c r="E5" s="21"/>
      <c r="F5" s="21"/>
      <c r="G5" s="14"/>
      <c r="H5" s="14"/>
      <c r="I5" s="23" t="s">
        <v>16</v>
      </c>
      <c r="J5" s="23" t="s">
        <v>17</v>
      </c>
      <c r="K5" s="23" t="s">
        <v>18</v>
      </c>
      <c r="L5" s="14"/>
      <c r="M5" s="21"/>
      <c r="N5" s="24"/>
      <c r="O5" s="23" t="s">
        <v>19</v>
      </c>
      <c r="P5" s="23" t="s">
        <v>20</v>
      </c>
      <c r="Q5" s="23" t="s">
        <v>21</v>
      </c>
      <c r="R5" s="23" t="s">
        <v>22</v>
      </c>
      <c r="S5" s="23" t="s">
        <v>23</v>
      </c>
      <c r="T5" s="6"/>
    </row>
    <row r="6" spans="1:20" s="20" customFormat="1" ht="15.6" x14ac:dyDescent="0.3">
      <c r="A6" s="25" t="s">
        <v>24</v>
      </c>
      <c r="B6" s="25"/>
      <c r="C6" s="25"/>
      <c r="D6" s="25"/>
      <c r="E6" s="26">
        <f t="shared" ref="E6:N6" si="0">E10+E11+E12+E13+E14+E16+E18+E19+E20+E21+E22+E23+E24+E25+E26+E27+E28+E29+E30+E31+E32+E33+E34+E35+E36+E37+E38+E39+E40+E41+E42+E43+E44+E45+E46+E47+E48+E49+E51+E53+E54+E55+E57+E58+E59+E60+E61+E63+E64+E66+E68+E69+E71+E72+E73+E75+E76+E77+E78+E80+E81+E82+E83+E84+E85+E86+E87+E88+E89+E90+E91+E92+E93+E94+E95+E96+E98+E100+E103+E105+E106+E108+E109+E110+E111+E112+E114+E116</f>
        <v>533601.54434199992</v>
      </c>
      <c r="F6" s="26">
        <f t="shared" si="0"/>
        <v>17581122.671999998</v>
      </c>
      <c r="G6" s="26">
        <f t="shared" si="0"/>
        <v>441427.71667199989</v>
      </c>
      <c r="H6" s="26">
        <f t="shared" si="0"/>
        <v>441427.71667199989</v>
      </c>
      <c r="I6" s="26">
        <f t="shared" si="0"/>
        <v>829.78099999999995</v>
      </c>
      <c r="J6" s="26">
        <f t="shared" si="0"/>
        <v>435997.257362</v>
      </c>
      <c r="K6" s="26">
        <f t="shared" si="0"/>
        <v>4600.6393099999996</v>
      </c>
      <c r="L6" s="26">
        <f t="shared" si="0"/>
        <v>455873.47367199982</v>
      </c>
      <c r="M6" s="26">
        <f t="shared" si="0"/>
        <v>7195889.5203199983</v>
      </c>
      <c r="N6" s="26">
        <f t="shared" si="0"/>
        <v>3719269.4850399997</v>
      </c>
      <c r="O6" s="27"/>
      <c r="P6" s="27"/>
      <c r="Q6" s="27"/>
      <c r="R6" s="27"/>
      <c r="S6" s="27"/>
      <c r="T6" s="6"/>
    </row>
    <row r="7" spans="1:20" s="20" customFormat="1" ht="19.5" customHeight="1" x14ac:dyDescent="0.3">
      <c r="A7" s="25" t="s">
        <v>25</v>
      </c>
      <c r="B7" s="25"/>
      <c r="C7" s="25"/>
      <c r="D7" s="25"/>
      <c r="E7" s="26">
        <f>E6-E8</f>
        <v>350156.04434199992</v>
      </c>
      <c r="F7" s="26">
        <f t="shared" ref="F7:N7" si="1">F6-F8</f>
        <v>14411625.271999998</v>
      </c>
      <c r="G7" s="26">
        <f t="shared" si="1"/>
        <v>315377.31667199987</v>
      </c>
      <c r="H7" s="26">
        <f t="shared" si="1"/>
        <v>315377.31667199987</v>
      </c>
      <c r="I7" s="26">
        <f t="shared" si="1"/>
        <v>-1.9000000000005457E-2</v>
      </c>
      <c r="J7" s="26">
        <f t="shared" si="1"/>
        <v>314201.55736199999</v>
      </c>
      <c r="K7" s="26">
        <f t="shared" si="1"/>
        <v>1175.8393099999994</v>
      </c>
      <c r="L7" s="26">
        <f t="shared" si="1"/>
        <v>314201.57367199985</v>
      </c>
      <c r="M7" s="26">
        <f t="shared" si="1"/>
        <v>4775212.2203199985</v>
      </c>
      <c r="N7" s="26">
        <f t="shared" si="1"/>
        <v>609765.48503999971</v>
      </c>
      <c r="O7" s="27"/>
      <c r="P7" s="27"/>
      <c r="Q7" s="27"/>
      <c r="R7" s="27"/>
      <c r="S7" s="27"/>
      <c r="T7" s="6"/>
    </row>
    <row r="8" spans="1:20" s="20" customFormat="1" ht="19.5" customHeight="1" x14ac:dyDescent="0.3">
      <c r="A8" s="25" t="s">
        <v>26</v>
      </c>
      <c r="B8" s="25"/>
      <c r="C8" s="25"/>
      <c r="D8" s="25"/>
      <c r="E8" s="26">
        <v>183445.5</v>
      </c>
      <c r="F8" s="26">
        <v>3169497.4</v>
      </c>
      <c r="G8" s="26">
        <v>126050.4</v>
      </c>
      <c r="H8" s="26">
        <v>126050.4</v>
      </c>
      <c r="I8" s="26">
        <v>829.8</v>
      </c>
      <c r="J8" s="26">
        <v>121795.7</v>
      </c>
      <c r="K8" s="26">
        <v>3424.8</v>
      </c>
      <c r="L8" s="26">
        <v>141671.9</v>
      </c>
      <c r="M8" s="26">
        <v>2420677.2999999998</v>
      </c>
      <c r="N8" s="26">
        <v>3109504</v>
      </c>
      <c r="O8" s="27"/>
      <c r="P8" s="27"/>
      <c r="Q8" s="27"/>
      <c r="R8" s="27"/>
      <c r="S8" s="27"/>
      <c r="T8" s="6"/>
    </row>
    <row r="9" spans="1:20" s="20" customFormat="1" ht="19.2" customHeight="1" x14ac:dyDescent="0.3">
      <c r="A9" s="28" t="s">
        <v>27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7"/>
      <c r="P9" s="27"/>
      <c r="Q9" s="27"/>
      <c r="R9" s="27"/>
      <c r="S9" s="27"/>
      <c r="T9" s="6"/>
    </row>
    <row r="10" spans="1:20" ht="75" customHeight="1" x14ac:dyDescent="0.3">
      <c r="A10" s="29" t="s">
        <v>28</v>
      </c>
      <c r="B10" s="30" t="s">
        <v>29</v>
      </c>
      <c r="C10" s="31" t="s">
        <v>30</v>
      </c>
      <c r="D10" s="32">
        <v>42356</v>
      </c>
      <c r="E10" s="33">
        <v>400</v>
      </c>
      <c r="F10" s="34">
        <v>23722.37</v>
      </c>
      <c r="G10" s="33">
        <v>400</v>
      </c>
      <c r="H10" s="33">
        <v>400</v>
      </c>
      <c r="I10" s="33"/>
      <c r="J10" s="33">
        <f>E10</f>
        <v>400</v>
      </c>
      <c r="K10" s="33"/>
      <c r="L10" s="33">
        <f>J10</f>
        <v>400</v>
      </c>
      <c r="M10" s="34">
        <f>F10*1.16</f>
        <v>27517.949199999995</v>
      </c>
      <c r="N10" s="33">
        <f>F10*1.232</f>
        <v>29225.95984</v>
      </c>
      <c r="O10" s="35"/>
      <c r="P10" s="35"/>
      <c r="Q10" s="35"/>
      <c r="R10" s="35"/>
      <c r="S10" s="35"/>
    </row>
    <row r="11" spans="1:20" ht="73.2" customHeight="1" x14ac:dyDescent="0.3">
      <c r="A11" s="29" t="s">
        <v>31</v>
      </c>
      <c r="B11" s="36" t="s">
        <v>32</v>
      </c>
      <c r="C11" s="31" t="s">
        <v>33</v>
      </c>
      <c r="D11" s="32">
        <v>42247</v>
      </c>
      <c r="E11" s="33">
        <v>400</v>
      </c>
      <c r="F11" s="37">
        <v>19563.97</v>
      </c>
      <c r="G11" s="33">
        <v>400</v>
      </c>
      <c r="H11" s="33">
        <v>400</v>
      </c>
      <c r="I11" s="33"/>
      <c r="J11" s="33">
        <f t="shared" ref="J11:J14" si="2">E11</f>
        <v>400</v>
      </c>
      <c r="K11" s="33"/>
      <c r="L11" s="33">
        <f>J11</f>
        <v>400</v>
      </c>
      <c r="M11" s="34">
        <f>F11*1.16</f>
        <v>22694.2052</v>
      </c>
      <c r="N11" s="33">
        <f>F11*1.232</f>
        <v>24102.811040000001</v>
      </c>
      <c r="O11" s="35"/>
      <c r="P11" s="35"/>
      <c r="Q11" s="35"/>
      <c r="R11" s="35"/>
      <c r="S11" s="35"/>
    </row>
    <row r="12" spans="1:20" ht="84.6" customHeight="1" x14ac:dyDescent="0.3">
      <c r="A12" s="29" t="s">
        <v>34</v>
      </c>
      <c r="B12" s="36" t="s">
        <v>35</v>
      </c>
      <c r="C12" s="31" t="s">
        <v>36</v>
      </c>
      <c r="D12" s="32">
        <v>42356</v>
      </c>
      <c r="E12" s="33">
        <v>400</v>
      </c>
      <c r="F12" s="34">
        <v>25501.46</v>
      </c>
      <c r="G12" s="33">
        <v>400</v>
      </c>
      <c r="H12" s="33">
        <v>400</v>
      </c>
      <c r="I12" s="33"/>
      <c r="J12" s="33">
        <f t="shared" si="2"/>
        <v>400</v>
      </c>
      <c r="K12" s="33"/>
      <c r="L12" s="33">
        <f>J12</f>
        <v>400</v>
      </c>
      <c r="M12" s="34">
        <f>F12*1.16</f>
        <v>29581.693599999999</v>
      </c>
      <c r="N12" s="33">
        <f>F12*1.232</f>
        <v>31417.798719999999</v>
      </c>
      <c r="O12" s="35"/>
      <c r="P12" s="35"/>
      <c r="Q12" s="35"/>
      <c r="R12" s="35"/>
      <c r="S12" s="35"/>
    </row>
    <row r="13" spans="1:20" ht="86.4" customHeight="1" x14ac:dyDescent="0.3">
      <c r="A13" s="29" t="s">
        <v>37</v>
      </c>
      <c r="B13" s="36" t="s">
        <v>38</v>
      </c>
      <c r="C13" s="31" t="s">
        <v>39</v>
      </c>
      <c r="D13" s="32">
        <v>42356</v>
      </c>
      <c r="E13" s="33">
        <v>400</v>
      </c>
      <c r="F13" s="34">
        <v>21864.81</v>
      </c>
      <c r="G13" s="33">
        <v>400</v>
      </c>
      <c r="H13" s="33">
        <v>400</v>
      </c>
      <c r="I13" s="33"/>
      <c r="J13" s="33">
        <f t="shared" si="2"/>
        <v>400</v>
      </c>
      <c r="K13" s="33"/>
      <c r="L13" s="33">
        <f>J13</f>
        <v>400</v>
      </c>
      <c r="M13" s="34">
        <f>F13*1.16</f>
        <v>25363.179599999999</v>
      </c>
      <c r="N13" s="33">
        <f>F13*1.232</f>
        <v>26937.445920000002</v>
      </c>
      <c r="O13" s="35"/>
      <c r="P13" s="35"/>
      <c r="Q13" s="35"/>
      <c r="R13" s="35"/>
      <c r="S13" s="35"/>
    </row>
    <row r="14" spans="1:20" ht="88.2" customHeight="1" x14ac:dyDescent="0.3">
      <c r="A14" s="29" t="s">
        <v>40</v>
      </c>
      <c r="B14" s="30" t="s">
        <v>41</v>
      </c>
      <c r="C14" s="31" t="s">
        <v>42</v>
      </c>
      <c r="D14" s="32">
        <v>42354</v>
      </c>
      <c r="E14" s="33">
        <v>400</v>
      </c>
      <c r="F14" s="34">
        <v>22422.86</v>
      </c>
      <c r="G14" s="33">
        <v>400</v>
      </c>
      <c r="H14" s="33">
        <v>400</v>
      </c>
      <c r="I14" s="33"/>
      <c r="J14" s="33">
        <f t="shared" si="2"/>
        <v>400</v>
      </c>
      <c r="K14" s="33"/>
      <c r="L14" s="33">
        <f>J14</f>
        <v>400</v>
      </c>
      <c r="M14" s="34">
        <f>F14*1.16</f>
        <v>26010.517599999999</v>
      </c>
      <c r="N14" s="33">
        <f>F14*1.232</f>
        <v>27624.963520000001</v>
      </c>
      <c r="O14" s="35"/>
      <c r="P14" s="35"/>
      <c r="Q14" s="35"/>
      <c r="R14" s="35"/>
      <c r="S14" s="35"/>
    </row>
    <row r="15" spans="1:20" ht="19.95" customHeight="1" x14ac:dyDescent="0.3">
      <c r="A15" s="38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5"/>
      <c r="P15" s="35"/>
      <c r="Q15" s="35"/>
      <c r="R15" s="35"/>
      <c r="S15" s="35"/>
    </row>
    <row r="16" spans="1:20" s="3" customFormat="1" ht="44.4" customHeight="1" x14ac:dyDescent="0.3">
      <c r="A16" s="29" t="s">
        <v>44</v>
      </c>
      <c r="B16" s="39" t="s">
        <v>45</v>
      </c>
      <c r="C16" s="40" t="s">
        <v>46</v>
      </c>
      <c r="D16" s="41">
        <v>41736</v>
      </c>
      <c r="E16" s="42">
        <v>1175.8</v>
      </c>
      <c r="F16" s="42">
        <v>8823.3799999999992</v>
      </c>
      <c r="G16" s="42">
        <v>1175.8</v>
      </c>
      <c r="H16" s="42">
        <v>1175.8</v>
      </c>
      <c r="I16" s="42"/>
      <c r="J16" s="42"/>
      <c r="K16" s="42">
        <v>1175.8</v>
      </c>
      <c r="L16" s="42"/>
      <c r="M16" s="42">
        <v>13041.4</v>
      </c>
      <c r="N16" s="33"/>
      <c r="O16" s="43"/>
      <c r="P16" s="44"/>
      <c r="Q16" s="29"/>
      <c r="R16" s="45"/>
      <c r="S16" s="45"/>
      <c r="T16" s="6"/>
    </row>
    <row r="17" spans="1:20" s="3" customFormat="1" ht="15.6" customHeight="1" x14ac:dyDescent="0.3">
      <c r="A17" s="38" t="s">
        <v>47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3"/>
      <c r="P17" s="44"/>
      <c r="Q17" s="29"/>
      <c r="R17" s="45"/>
      <c r="S17" s="45"/>
      <c r="T17" s="6"/>
    </row>
    <row r="18" spans="1:20" ht="54" customHeight="1" x14ac:dyDescent="0.3">
      <c r="A18" s="29" t="s">
        <v>48</v>
      </c>
      <c r="B18" s="44" t="s">
        <v>49</v>
      </c>
      <c r="C18" s="31" t="s">
        <v>50</v>
      </c>
      <c r="D18" s="47">
        <v>2008</v>
      </c>
      <c r="E18" s="48">
        <v>3066.2640000000001</v>
      </c>
      <c r="F18" s="48">
        <v>839235.24</v>
      </c>
      <c r="G18" s="48">
        <f>H18</f>
        <v>3066.2640000000001</v>
      </c>
      <c r="H18" s="48">
        <f t="shared" ref="H18:H49" si="3">E18</f>
        <v>3066.2640000000001</v>
      </c>
      <c r="I18" s="48"/>
      <c r="J18" s="48">
        <f>E18</f>
        <v>3066.2640000000001</v>
      </c>
      <c r="K18" s="48"/>
      <c r="L18" s="48">
        <f>E18</f>
        <v>3066.2640000000001</v>
      </c>
      <c r="M18" s="48"/>
      <c r="N18" s="48"/>
      <c r="O18" s="49"/>
      <c r="P18" s="49"/>
      <c r="Q18" s="49"/>
      <c r="R18" s="49"/>
      <c r="S18" s="49"/>
    </row>
    <row r="19" spans="1:20" ht="55.95" customHeight="1" x14ac:dyDescent="0.3">
      <c r="A19" s="29" t="s">
        <v>51</v>
      </c>
      <c r="B19" s="44" t="s">
        <v>52</v>
      </c>
      <c r="C19" s="31" t="s">
        <v>53</v>
      </c>
      <c r="D19" s="47">
        <v>2009</v>
      </c>
      <c r="E19" s="48">
        <v>2581.2627699999998</v>
      </c>
      <c r="F19" s="48">
        <v>283682.64</v>
      </c>
      <c r="G19" s="48">
        <f>H19</f>
        <v>2581.2627699999998</v>
      </c>
      <c r="H19" s="48">
        <f t="shared" si="3"/>
        <v>2581.2627699999998</v>
      </c>
      <c r="I19" s="48"/>
      <c r="J19" s="48">
        <f t="shared" ref="J19:J49" si="4">H19</f>
        <v>2581.2627699999998</v>
      </c>
      <c r="K19" s="48"/>
      <c r="L19" s="48">
        <f t="shared" ref="L19:L49" si="5">J19</f>
        <v>2581.2627699999998</v>
      </c>
      <c r="M19" s="48"/>
      <c r="N19" s="48"/>
      <c r="O19" s="49"/>
      <c r="P19" s="49"/>
      <c r="Q19" s="49"/>
      <c r="R19" s="49"/>
      <c r="S19" s="49"/>
    </row>
    <row r="20" spans="1:20" ht="48" customHeight="1" x14ac:dyDescent="0.3">
      <c r="A20" s="29" t="s">
        <v>54</v>
      </c>
      <c r="B20" s="44" t="s">
        <v>55</v>
      </c>
      <c r="C20" s="31" t="s">
        <v>56</v>
      </c>
      <c r="D20" s="47">
        <v>2009</v>
      </c>
      <c r="E20" s="48">
        <v>4635.0581000000002</v>
      </c>
      <c r="F20" s="48">
        <v>831121.79</v>
      </c>
      <c r="G20" s="48">
        <f>H20</f>
        <v>4635.0581000000002</v>
      </c>
      <c r="H20" s="48">
        <f t="shared" si="3"/>
        <v>4635.0581000000002</v>
      </c>
      <c r="I20" s="48"/>
      <c r="J20" s="48">
        <f t="shared" si="4"/>
        <v>4635.0581000000002</v>
      </c>
      <c r="K20" s="48"/>
      <c r="L20" s="48">
        <f t="shared" si="5"/>
        <v>4635.0581000000002</v>
      </c>
      <c r="M20" s="48"/>
      <c r="N20" s="48"/>
      <c r="O20" s="49"/>
      <c r="P20" s="49"/>
      <c r="Q20" s="49"/>
      <c r="R20" s="49"/>
      <c r="S20" s="49"/>
    </row>
    <row r="21" spans="1:20" ht="74.400000000000006" customHeight="1" x14ac:dyDescent="0.3">
      <c r="A21" s="29" t="s">
        <v>57</v>
      </c>
      <c r="B21" s="44" t="s">
        <v>58</v>
      </c>
      <c r="C21" s="31" t="s">
        <v>59</v>
      </c>
      <c r="D21" s="47">
        <v>2008</v>
      </c>
      <c r="E21" s="48">
        <v>885.93686000000002</v>
      </c>
      <c r="F21" s="42">
        <v>17505.71</v>
      </c>
      <c r="G21" s="48">
        <f t="shared" ref="G21:G49" si="6">H21</f>
        <v>885.93686000000002</v>
      </c>
      <c r="H21" s="48">
        <f t="shared" si="3"/>
        <v>885.93686000000002</v>
      </c>
      <c r="I21" s="48"/>
      <c r="J21" s="48">
        <f t="shared" si="4"/>
        <v>885.93686000000002</v>
      </c>
      <c r="K21" s="48"/>
      <c r="L21" s="48">
        <f t="shared" si="5"/>
        <v>885.93686000000002</v>
      </c>
      <c r="M21" s="48"/>
      <c r="N21" s="48"/>
      <c r="O21" s="49"/>
      <c r="P21" s="49"/>
      <c r="Q21" s="49"/>
      <c r="R21" s="49"/>
      <c r="S21" s="49"/>
    </row>
    <row r="22" spans="1:20" ht="63" customHeight="1" x14ac:dyDescent="0.3">
      <c r="A22" s="29" t="s">
        <v>60</v>
      </c>
      <c r="B22" s="44" t="s">
        <v>61</v>
      </c>
      <c r="C22" s="31" t="s">
        <v>62</v>
      </c>
      <c r="D22" s="47">
        <v>2009</v>
      </c>
      <c r="E22" s="48">
        <v>1766.6221660000001</v>
      </c>
      <c r="F22" s="48">
        <v>18316.337</v>
      </c>
      <c r="G22" s="48">
        <f t="shared" si="6"/>
        <v>1766.6221660000001</v>
      </c>
      <c r="H22" s="48">
        <f t="shared" si="3"/>
        <v>1766.6221660000001</v>
      </c>
      <c r="I22" s="48"/>
      <c r="J22" s="48">
        <f t="shared" si="4"/>
        <v>1766.6221660000001</v>
      </c>
      <c r="K22" s="48"/>
      <c r="L22" s="48">
        <f t="shared" si="5"/>
        <v>1766.6221660000001</v>
      </c>
      <c r="M22" s="48"/>
      <c r="N22" s="48"/>
      <c r="O22" s="49"/>
      <c r="P22" s="49"/>
      <c r="Q22" s="49"/>
      <c r="R22" s="49"/>
      <c r="S22" s="49"/>
    </row>
    <row r="23" spans="1:20" ht="66" customHeight="1" x14ac:dyDescent="0.3">
      <c r="A23" s="29" t="s">
        <v>63</v>
      </c>
      <c r="B23" s="44" t="s">
        <v>64</v>
      </c>
      <c r="C23" s="31" t="s">
        <v>65</v>
      </c>
      <c r="D23" s="47">
        <v>2009</v>
      </c>
      <c r="E23" s="48">
        <v>1766.83878</v>
      </c>
      <c r="F23" s="48">
        <v>52150.438999999998</v>
      </c>
      <c r="G23" s="48">
        <f t="shared" si="6"/>
        <v>1766.83878</v>
      </c>
      <c r="H23" s="48">
        <f t="shared" si="3"/>
        <v>1766.83878</v>
      </c>
      <c r="I23" s="48"/>
      <c r="J23" s="48">
        <f t="shared" si="4"/>
        <v>1766.83878</v>
      </c>
      <c r="K23" s="48"/>
      <c r="L23" s="48">
        <f t="shared" si="5"/>
        <v>1766.83878</v>
      </c>
      <c r="M23" s="48"/>
      <c r="N23" s="48"/>
      <c r="O23" s="49"/>
      <c r="P23" s="49"/>
      <c r="Q23" s="49"/>
      <c r="R23" s="49"/>
      <c r="S23" s="49"/>
    </row>
    <row r="24" spans="1:20" ht="61.2" customHeight="1" x14ac:dyDescent="0.3">
      <c r="A24" s="29" t="s">
        <v>66</v>
      </c>
      <c r="B24" s="44" t="s">
        <v>67</v>
      </c>
      <c r="C24" s="31" t="s">
        <v>68</v>
      </c>
      <c r="D24" s="47">
        <v>2007</v>
      </c>
      <c r="E24" s="48">
        <v>645</v>
      </c>
      <c r="F24" s="50"/>
      <c r="G24" s="48">
        <f t="shared" si="6"/>
        <v>645</v>
      </c>
      <c r="H24" s="48">
        <f t="shared" si="3"/>
        <v>645</v>
      </c>
      <c r="I24" s="48"/>
      <c r="J24" s="48">
        <f t="shared" si="4"/>
        <v>645</v>
      </c>
      <c r="K24" s="48"/>
      <c r="L24" s="48">
        <f t="shared" si="5"/>
        <v>645</v>
      </c>
      <c r="M24" s="48"/>
      <c r="N24" s="48"/>
      <c r="O24" s="49"/>
      <c r="P24" s="49"/>
      <c r="Q24" s="49"/>
      <c r="R24" s="49"/>
      <c r="S24" s="49"/>
    </row>
    <row r="25" spans="1:20" ht="62.4" customHeight="1" x14ac:dyDescent="0.3">
      <c r="A25" s="29" t="s">
        <v>69</v>
      </c>
      <c r="B25" s="44" t="s">
        <v>70</v>
      </c>
      <c r="C25" s="31" t="s">
        <v>71</v>
      </c>
      <c r="D25" s="47">
        <v>2014</v>
      </c>
      <c r="E25" s="48">
        <v>3077.2676799999999</v>
      </c>
      <c r="F25" s="48">
        <v>90116.82</v>
      </c>
      <c r="G25" s="48">
        <f t="shared" si="6"/>
        <v>3077.2676799999999</v>
      </c>
      <c r="H25" s="48">
        <f t="shared" si="3"/>
        <v>3077.2676799999999</v>
      </c>
      <c r="I25" s="48"/>
      <c r="J25" s="48">
        <f t="shared" si="4"/>
        <v>3077.2676799999999</v>
      </c>
      <c r="K25" s="48"/>
      <c r="L25" s="48">
        <f t="shared" si="5"/>
        <v>3077.2676799999999</v>
      </c>
      <c r="M25" s="48"/>
      <c r="N25" s="48"/>
      <c r="O25" s="49"/>
      <c r="P25" s="49"/>
      <c r="Q25" s="49"/>
      <c r="R25" s="49"/>
      <c r="S25" s="49"/>
    </row>
    <row r="26" spans="1:20" ht="65.400000000000006" customHeight="1" x14ac:dyDescent="0.3">
      <c r="A26" s="29" t="s">
        <v>72</v>
      </c>
      <c r="B26" s="44" t="s">
        <v>73</v>
      </c>
      <c r="C26" s="40" t="s">
        <v>71</v>
      </c>
      <c r="D26" s="51">
        <v>2014</v>
      </c>
      <c r="E26" s="42">
        <v>3554.7625800000001</v>
      </c>
      <c r="F26" s="42">
        <v>143716.45000000001</v>
      </c>
      <c r="G26" s="42">
        <f t="shared" si="6"/>
        <v>3554.7625800000001</v>
      </c>
      <c r="H26" s="42">
        <f t="shared" si="3"/>
        <v>3554.7625800000001</v>
      </c>
      <c r="I26" s="42"/>
      <c r="J26" s="42">
        <f t="shared" si="4"/>
        <v>3554.7625800000001</v>
      </c>
      <c r="K26" s="42"/>
      <c r="L26" s="42">
        <f t="shared" si="5"/>
        <v>3554.7625800000001</v>
      </c>
      <c r="M26" s="42"/>
      <c r="N26" s="42"/>
      <c r="O26" s="45"/>
      <c r="P26" s="45"/>
      <c r="Q26" s="45"/>
      <c r="R26" s="45"/>
      <c r="S26" s="45"/>
    </row>
    <row r="27" spans="1:20" ht="66.599999999999994" customHeight="1" x14ac:dyDescent="0.3">
      <c r="A27" s="29" t="s">
        <v>74</v>
      </c>
      <c r="B27" s="44" t="s">
        <v>75</v>
      </c>
      <c r="C27" s="40" t="s">
        <v>71</v>
      </c>
      <c r="D27" s="51">
        <v>2015</v>
      </c>
      <c r="E27" s="42">
        <v>2169.6264099999999</v>
      </c>
      <c r="F27" s="42">
        <v>43336.99</v>
      </c>
      <c r="G27" s="42">
        <f t="shared" si="6"/>
        <v>2169.6264099999999</v>
      </c>
      <c r="H27" s="42">
        <f t="shared" si="3"/>
        <v>2169.6264099999999</v>
      </c>
      <c r="I27" s="42"/>
      <c r="J27" s="42">
        <f t="shared" si="4"/>
        <v>2169.6264099999999</v>
      </c>
      <c r="K27" s="42"/>
      <c r="L27" s="42">
        <f t="shared" si="5"/>
        <v>2169.6264099999999</v>
      </c>
      <c r="M27" s="42"/>
      <c r="N27" s="42"/>
      <c r="O27" s="45"/>
      <c r="P27" s="45"/>
      <c r="Q27" s="45"/>
      <c r="R27" s="45"/>
      <c r="S27" s="45"/>
    </row>
    <row r="28" spans="1:20" ht="48.6" customHeight="1" x14ac:dyDescent="0.3">
      <c r="A28" s="29" t="s">
        <v>76</v>
      </c>
      <c r="B28" s="44" t="s">
        <v>77</v>
      </c>
      <c r="C28" s="40" t="s">
        <v>78</v>
      </c>
      <c r="D28" s="51">
        <v>2007</v>
      </c>
      <c r="E28" s="42">
        <v>1788.0632000000001</v>
      </c>
      <c r="F28" s="42">
        <v>189590.27</v>
      </c>
      <c r="G28" s="42">
        <f t="shared" si="6"/>
        <v>1788.0632000000001</v>
      </c>
      <c r="H28" s="42">
        <f t="shared" si="3"/>
        <v>1788.0632000000001</v>
      </c>
      <c r="I28" s="42"/>
      <c r="J28" s="42">
        <f t="shared" si="4"/>
        <v>1788.0632000000001</v>
      </c>
      <c r="K28" s="42"/>
      <c r="L28" s="42">
        <f t="shared" si="5"/>
        <v>1788.0632000000001</v>
      </c>
      <c r="M28" s="42"/>
      <c r="N28" s="42"/>
      <c r="O28" s="45"/>
      <c r="P28" s="45"/>
      <c r="Q28" s="45"/>
      <c r="R28" s="45"/>
      <c r="S28" s="45"/>
    </row>
    <row r="29" spans="1:20" ht="53.4" customHeight="1" x14ac:dyDescent="0.3">
      <c r="A29" s="29" t="s">
        <v>79</v>
      </c>
      <c r="B29" s="44" t="s">
        <v>80</v>
      </c>
      <c r="C29" s="40" t="s">
        <v>81</v>
      </c>
      <c r="D29" s="51">
        <v>2008</v>
      </c>
      <c r="E29" s="42">
        <v>591.08199999999999</v>
      </c>
      <c r="F29" s="50"/>
      <c r="G29" s="42">
        <f t="shared" si="6"/>
        <v>591.08199999999999</v>
      </c>
      <c r="H29" s="42">
        <f t="shared" si="3"/>
        <v>591.08199999999999</v>
      </c>
      <c r="I29" s="42"/>
      <c r="J29" s="42">
        <f t="shared" si="4"/>
        <v>591.08199999999999</v>
      </c>
      <c r="K29" s="42"/>
      <c r="L29" s="42">
        <f t="shared" si="5"/>
        <v>591.08199999999999</v>
      </c>
      <c r="M29" s="42"/>
      <c r="N29" s="42"/>
      <c r="O29" s="45"/>
      <c r="P29" s="45"/>
      <c r="Q29" s="45"/>
      <c r="R29" s="45"/>
      <c r="S29" s="45"/>
    </row>
    <row r="30" spans="1:20" ht="49.95" customHeight="1" x14ac:dyDescent="0.3">
      <c r="A30" s="29" t="s">
        <v>82</v>
      </c>
      <c r="B30" s="44" t="s">
        <v>83</v>
      </c>
      <c r="C30" s="40" t="s">
        <v>84</v>
      </c>
      <c r="D30" s="51">
        <v>2008</v>
      </c>
      <c r="E30" s="42">
        <v>1698.79377</v>
      </c>
      <c r="F30" s="42">
        <v>502495.82</v>
      </c>
      <c r="G30" s="42">
        <f t="shared" si="6"/>
        <v>1698.79377</v>
      </c>
      <c r="H30" s="42">
        <f t="shared" si="3"/>
        <v>1698.79377</v>
      </c>
      <c r="I30" s="42"/>
      <c r="J30" s="42">
        <f t="shared" si="4"/>
        <v>1698.79377</v>
      </c>
      <c r="K30" s="42"/>
      <c r="L30" s="42">
        <f t="shared" si="5"/>
        <v>1698.79377</v>
      </c>
      <c r="M30" s="42"/>
      <c r="N30" s="42"/>
      <c r="O30" s="45"/>
      <c r="P30" s="45"/>
      <c r="Q30" s="45"/>
      <c r="R30" s="45"/>
      <c r="S30" s="45"/>
    </row>
    <row r="31" spans="1:20" ht="50.4" customHeight="1" x14ac:dyDescent="0.3">
      <c r="A31" s="29" t="s">
        <v>85</v>
      </c>
      <c r="B31" s="44" t="s">
        <v>86</v>
      </c>
      <c r="C31" s="40" t="s">
        <v>87</v>
      </c>
      <c r="D31" s="51">
        <v>2009</v>
      </c>
      <c r="E31" s="42">
        <v>13710.11</v>
      </c>
      <c r="F31" s="42">
        <v>1661802.68</v>
      </c>
      <c r="G31" s="42">
        <f t="shared" si="6"/>
        <v>13710.11</v>
      </c>
      <c r="H31" s="42">
        <f t="shared" si="3"/>
        <v>13710.11</v>
      </c>
      <c r="I31" s="42"/>
      <c r="J31" s="42">
        <f t="shared" si="4"/>
        <v>13710.11</v>
      </c>
      <c r="K31" s="42"/>
      <c r="L31" s="42">
        <f t="shared" si="5"/>
        <v>13710.11</v>
      </c>
      <c r="M31" s="42"/>
      <c r="N31" s="42"/>
      <c r="O31" s="45"/>
      <c r="P31" s="45"/>
      <c r="Q31" s="45"/>
      <c r="R31" s="45"/>
      <c r="S31" s="45"/>
    </row>
    <row r="32" spans="1:20" ht="50.4" customHeight="1" x14ac:dyDescent="0.3">
      <c r="A32" s="29" t="s">
        <v>88</v>
      </c>
      <c r="B32" s="39" t="s">
        <v>89</v>
      </c>
      <c r="C32" s="40" t="s">
        <v>90</v>
      </c>
      <c r="D32" s="51">
        <v>2011</v>
      </c>
      <c r="E32" s="42">
        <v>3481.4099000000001</v>
      </c>
      <c r="F32" s="42">
        <v>113476.15</v>
      </c>
      <c r="G32" s="42">
        <f t="shared" si="6"/>
        <v>3481.4099000000001</v>
      </c>
      <c r="H32" s="42">
        <f t="shared" si="3"/>
        <v>3481.4099000000001</v>
      </c>
      <c r="I32" s="42"/>
      <c r="J32" s="42">
        <f t="shared" si="4"/>
        <v>3481.4099000000001</v>
      </c>
      <c r="K32" s="42"/>
      <c r="L32" s="42">
        <f t="shared" si="5"/>
        <v>3481.4099000000001</v>
      </c>
      <c r="M32" s="42"/>
      <c r="N32" s="42"/>
      <c r="O32" s="45"/>
      <c r="P32" s="45"/>
      <c r="Q32" s="45"/>
      <c r="R32" s="45"/>
      <c r="S32" s="45"/>
    </row>
    <row r="33" spans="1:19" ht="54.6" customHeight="1" x14ac:dyDescent="0.3">
      <c r="A33" s="29" t="s">
        <v>91</v>
      </c>
      <c r="B33" s="39" t="s">
        <v>92</v>
      </c>
      <c r="C33" s="40" t="s">
        <v>93</v>
      </c>
      <c r="D33" s="51">
        <v>2011</v>
      </c>
      <c r="E33" s="42">
        <v>44444.984490000003</v>
      </c>
      <c r="F33" s="42">
        <v>210897.52</v>
      </c>
      <c r="G33" s="42">
        <f t="shared" si="6"/>
        <v>44444.984490000003</v>
      </c>
      <c r="H33" s="42">
        <f t="shared" si="3"/>
        <v>44444.984490000003</v>
      </c>
      <c r="I33" s="42"/>
      <c r="J33" s="42">
        <f t="shared" si="4"/>
        <v>44444.984490000003</v>
      </c>
      <c r="K33" s="42"/>
      <c r="L33" s="42">
        <f t="shared" si="5"/>
        <v>44444.984490000003</v>
      </c>
      <c r="M33" s="42"/>
      <c r="N33" s="42"/>
      <c r="O33" s="45"/>
      <c r="P33" s="45"/>
      <c r="Q33" s="45"/>
      <c r="R33" s="45"/>
      <c r="S33" s="45"/>
    </row>
    <row r="34" spans="1:19" ht="36" customHeight="1" x14ac:dyDescent="0.3">
      <c r="A34" s="29" t="s">
        <v>94</v>
      </c>
      <c r="B34" s="39" t="s">
        <v>95</v>
      </c>
      <c r="C34" s="40" t="s">
        <v>96</v>
      </c>
      <c r="D34" s="51">
        <v>2008</v>
      </c>
      <c r="E34" s="42">
        <v>33</v>
      </c>
      <c r="F34" s="50"/>
      <c r="G34" s="42">
        <f t="shared" si="6"/>
        <v>33</v>
      </c>
      <c r="H34" s="42">
        <f t="shared" si="3"/>
        <v>33</v>
      </c>
      <c r="I34" s="42"/>
      <c r="J34" s="42">
        <f t="shared" si="4"/>
        <v>33</v>
      </c>
      <c r="K34" s="42"/>
      <c r="L34" s="42">
        <f t="shared" si="5"/>
        <v>33</v>
      </c>
      <c r="M34" s="42"/>
      <c r="N34" s="42"/>
      <c r="O34" s="45"/>
      <c r="P34" s="45"/>
      <c r="Q34" s="45"/>
      <c r="R34" s="45"/>
      <c r="S34" s="45"/>
    </row>
    <row r="35" spans="1:19" ht="67.95" customHeight="1" x14ac:dyDescent="0.3">
      <c r="A35" s="29" t="s">
        <v>97</v>
      </c>
      <c r="B35" s="39" t="s">
        <v>98</v>
      </c>
      <c r="C35" s="40" t="s">
        <v>93</v>
      </c>
      <c r="D35" s="51">
        <v>2008</v>
      </c>
      <c r="E35" s="42">
        <v>1750</v>
      </c>
      <c r="F35" s="42">
        <v>204485.65</v>
      </c>
      <c r="G35" s="42">
        <f t="shared" si="6"/>
        <v>1750</v>
      </c>
      <c r="H35" s="42">
        <f t="shared" si="3"/>
        <v>1750</v>
      </c>
      <c r="I35" s="42"/>
      <c r="J35" s="42">
        <f t="shared" si="4"/>
        <v>1750</v>
      </c>
      <c r="K35" s="42"/>
      <c r="L35" s="42">
        <f t="shared" si="5"/>
        <v>1750</v>
      </c>
      <c r="M35" s="42"/>
      <c r="N35" s="42"/>
      <c r="O35" s="45"/>
      <c r="P35" s="45"/>
      <c r="Q35" s="45"/>
      <c r="R35" s="45"/>
      <c r="S35" s="45"/>
    </row>
    <row r="36" spans="1:19" ht="47.4" customHeight="1" x14ac:dyDescent="0.3">
      <c r="A36" s="29" t="s">
        <v>99</v>
      </c>
      <c r="B36" s="39" t="s">
        <v>100</v>
      </c>
      <c r="C36" s="40" t="s">
        <v>93</v>
      </c>
      <c r="D36" s="51">
        <v>2015</v>
      </c>
      <c r="E36" s="42">
        <v>5326.9359999999997</v>
      </c>
      <c r="F36" s="42">
        <v>781024.01</v>
      </c>
      <c r="G36" s="42">
        <f t="shared" si="6"/>
        <v>5326.9359999999997</v>
      </c>
      <c r="H36" s="42">
        <f t="shared" si="3"/>
        <v>5326.9359999999997</v>
      </c>
      <c r="I36" s="42"/>
      <c r="J36" s="42">
        <f t="shared" si="4"/>
        <v>5326.9359999999997</v>
      </c>
      <c r="K36" s="42"/>
      <c r="L36" s="42">
        <f t="shared" si="5"/>
        <v>5326.9359999999997</v>
      </c>
      <c r="M36" s="42"/>
      <c r="N36" s="42"/>
      <c r="O36" s="45"/>
      <c r="P36" s="45"/>
      <c r="Q36" s="45"/>
      <c r="R36" s="45"/>
      <c r="S36" s="45"/>
    </row>
    <row r="37" spans="1:19" ht="63" customHeight="1" x14ac:dyDescent="0.3">
      <c r="A37" s="29" t="s">
        <v>101</v>
      </c>
      <c r="B37" s="39" t="s">
        <v>102</v>
      </c>
      <c r="C37" s="40" t="s">
        <v>103</v>
      </c>
      <c r="D37" s="51">
        <v>2014</v>
      </c>
      <c r="E37" s="42">
        <v>2109.5219999999999</v>
      </c>
      <c r="F37" s="42">
        <v>120137.51</v>
      </c>
      <c r="G37" s="42">
        <f t="shared" si="6"/>
        <v>2109.5219999999999</v>
      </c>
      <c r="H37" s="42">
        <f t="shared" si="3"/>
        <v>2109.5219999999999</v>
      </c>
      <c r="I37" s="42"/>
      <c r="J37" s="42">
        <f t="shared" si="4"/>
        <v>2109.5219999999999</v>
      </c>
      <c r="K37" s="42"/>
      <c r="L37" s="42">
        <f t="shared" si="5"/>
        <v>2109.5219999999999</v>
      </c>
      <c r="M37" s="42"/>
      <c r="N37" s="42"/>
      <c r="O37" s="45"/>
      <c r="P37" s="45"/>
      <c r="Q37" s="45"/>
      <c r="R37" s="45"/>
      <c r="S37" s="45"/>
    </row>
    <row r="38" spans="1:19" ht="48" customHeight="1" x14ac:dyDescent="0.3">
      <c r="A38" s="29" t="s">
        <v>104</v>
      </c>
      <c r="B38" s="39" t="s">
        <v>105</v>
      </c>
      <c r="C38" s="40" t="s">
        <v>84</v>
      </c>
      <c r="D38" s="51">
        <v>2013</v>
      </c>
      <c r="E38" s="42">
        <v>667.07</v>
      </c>
      <c r="F38" s="42">
        <v>71143.64</v>
      </c>
      <c r="G38" s="42">
        <f t="shared" si="6"/>
        <v>667.07</v>
      </c>
      <c r="H38" s="42">
        <f t="shared" si="3"/>
        <v>667.07</v>
      </c>
      <c r="I38" s="42"/>
      <c r="J38" s="42">
        <f t="shared" si="4"/>
        <v>667.07</v>
      </c>
      <c r="K38" s="42"/>
      <c r="L38" s="42">
        <f t="shared" si="5"/>
        <v>667.07</v>
      </c>
      <c r="M38" s="42"/>
      <c r="N38" s="42"/>
      <c r="O38" s="45"/>
      <c r="P38" s="45"/>
      <c r="Q38" s="45"/>
      <c r="R38" s="45"/>
      <c r="S38" s="45"/>
    </row>
    <row r="39" spans="1:19" ht="47.4" customHeight="1" x14ac:dyDescent="0.3">
      <c r="A39" s="29" t="s">
        <v>106</v>
      </c>
      <c r="B39" s="39" t="s">
        <v>107</v>
      </c>
      <c r="C39" s="40" t="s">
        <v>93</v>
      </c>
      <c r="D39" s="51">
        <v>2014</v>
      </c>
      <c r="E39" s="42">
        <v>2277.8323399999999</v>
      </c>
      <c r="F39" s="42">
        <v>201882.38</v>
      </c>
      <c r="G39" s="42">
        <f t="shared" si="6"/>
        <v>2277.8323399999999</v>
      </c>
      <c r="H39" s="42">
        <f t="shared" si="3"/>
        <v>2277.8323399999999</v>
      </c>
      <c r="I39" s="42"/>
      <c r="J39" s="42">
        <f t="shared" si="4"/>
        <v>2277.8323399999999</v>
      </c>
      <c r="K39" s="42"/>
      <c r="L39" s="42">
        <f t="shared" si="5"/>
        <v>2277.8323399999999</v>
      </c>
      <c r="M39" s="42"/>
      <c r="N39" s="42"/>
      <c r="O39" s="45"/>
      <c r="P39" s="45"/>
      <c r="Q39" s="45"/>
      <c r="R39" s="45"/>
      <c r="S39" s="45"/>
    </row>
    <row r="40" spans="1:19" ht="46.2" customHeight="1" x14ac:dyDescent="0.3">
      <c r="A40" s="29" t="s">
        <v>108</v>
      </c>
      <c r="B40" s="39" t="s">
        <v>109</v>
      </c>
      <c r="C40" s="40" t="s">
        <v>93</v>
      </c>
      <c r="D40" s="51">
        <v>2015</v>
      </c>
      <c r="E40" s="42">
        <v>2293.4709400000002</v>
      </c>
      <c r="F40" s="50"/>
      <c r="G40" s="42">
        <f t="shared" si="6"/>
        <v>2293.4709400000002</v>
      </c>
      <c r="H40" s="42">
        <f t="shared" si="3"/>
        <v>2293.4709400000002</v>
      </c>
      <c r="I40" s="42"/>
      <c r="J40" s="42">
        <f t="shared" si="4"/>
        <v>2293.4709400000002</v>
      </c>
      <c r="K40" s="42"/>
      <c r="L40" s="42">
        <f t="shared" si="5"/>
        <v>2293.4709400000002</v>
      </c>
      <c r="M40" s="42"/>
      <c r="N40" s="42"/>
      <c r="O40" s="45"/>
      <c r="P40" s="45"/>
      <c r="Q40" s="45"/>
      <c r="R40" s="45"/>
      <c r="S40" s="45"/>
    </row>
    <row r="41" spans="1:19" ht="48.6" customHeight="1" x14ac:dyDescent="0.3">
      <c r="A41" s="29" t="s">
        <v>110</v>
      </c>
      <c r="B41" s="39" t="s">
        <v>111</v>
      </c>
      <c r="C41" s="40" t="s">
        <v>103</v>
      </c>
      <c r="D41" s="51">
        <v>2014</v>
      </c>
      <c r="E41" s="42">
        <v>941.78355999999997</v>
      </c>
      <c r="F41" s="42">
        <v>31666.01</v>
      </c>
      <c r="G41" s="42">
        <f t="shared" si="6"/>
        <v>941.78355999999997</v>
      </c>
      <c r="H41" s="42">
        <f t="shared" si="3"/>
        <v>941.78355999999997</v>
      </c>
      <c r="I41" s="42"/>
      <c r="J41" s="42">
        <f t="shared" si="4"/>
        <v>941.78355999999997</v>
      </c>
      <c r="K41" s="42"/>
      <c r="L41" s="42">
        <f t="shared" si="5"/>
        <v>941.78355999999997</v>
      </c>
      <c r="M41" s="42"/>
      <c r="N41" s="42"/>
      <c r="O41" s="45"/>
      <c r="P41" s="45"/>
      <c r="Q41" s="45"/>
      <c r="R41" s="45"/>
      <c r="S41" s="45"/>
    </row>
    <row r="42" spans="1:19" ht="60" customHeight="1" x14ac:dyDescent="0.3">
      <c r="A42" s="29" t="s">
        <v>112</v>
      </c>
      <c r="B42" s="39" t="s">
        <v>113</v>
      </c>
      <c r="C42" s="40" t="s">
        <v>93</v>
      </c>
      <c r="D42" s="51">
        <v>2014</v>
      </c>
      <c r="E42" s="42">
        <v>3867.9731400000001</v>
      </c>
      <c r="F42" s="42">
        <v>231095.86</v>
      </c>
      <c r="G42" s="42">
        <f t="shared" si="6"/>
        <v>3867.9731400000001</v>
      </c>
      <c r="H42" s="42">
        <f t="shared" si="3"/>
        <v>3867.9731400000001</v>
      </c>
      <c r="I42" s="42"/>
      <c r="J42" s="42">
        <f t="shared" si="4"/>
        <v>3867.9731400000001</v>
      </c>
      <c r="K42" s="42"/>
      <c r="L42" s="42">
        <f t="shared" si="5"/>
        <v>3867.9731400000001</v>
      </c>
      <c r="M42" s="42"/>
      <c r="N42" s="42"/>
      <c r="O42" s="45"/>
      <c r="P42" s="45"/>
      <c r="Q42" s="45"/>
      <c r="R42" s="45"/>
      <c r="S42" s="45"/>
    </row>
    <row r="43" spans="1:19" ht="45" customHeight="1" x14ac:dyDescent="0.3">
      <c r="A43" s="29" t="s">
        <v>114</v>
      </c>
      <c r="B43" s="39" t="s">
        <v>115</v>
      </c>
      <c r="C43" s="40" t="s">
        <v>87</v>
      </c>
      <c r="D43" s="51">
        <v>2011</v>
      </c>
      <c r="E43" s="42">
        <v>1305.12734</v>
      </c>
      <c r="F43" s="42">
        <v>37069.839999999997</v>
      </c>
      <c r="G43" s="42">
        <f t="shared" si="6"/>
        <v>1305.12734</v>
      </c>
      <c r="H43" s="42">
        <f t="shared" si="3"/>
        <v>1305.12734</v>
      </c>
      <c r="I43" s="42"/>
      <c r="J43" s="42">
        <f t="shared" si="4"/>
        <v>1305.12734</v>
      </c>
      <c r="K43" s="42"/>
      <c r="L43" s="42">
        <f t="shared" si="5"/>
        <v>1305.12734</v>
      </c>
      <c r="M43" s="42"/>
      <c r="N43" s="42"/>
      <c r="O43" s="45"/>
      <c r="P43" s="45"/>
      <c r="Q43" s="45"/>
      <c r="R43" s="45"/>
      <c r="S43" s="45"/>
    </row>
    <row r="44" spans="1:19" ht="63" customHeight="1" x14ac:dyDescent="0.3">
      <c r="A44" s="29" t="s">
        <v>116</v>
      </c>
      <c r="B44" s="39" t="s">
        <v>117</v>
      </c>
      <c r="C44" s="40" t="s">
        <v>93</v>
      </c>
      <c r="D44" s="51">
        <v>2015</v>
      </c>
      <c r="E44" s="42">
        <v>6000</v>
      </c>
      <c r="F44" s="50"/>
      <c r="G44" s="42">
        <f t="shared" si="6"/>
        <v>6000</v>
      </c>
      <c r="H44" s="42">
        <f t="shared" si="3"/>
        <v>6000</v>
      </c>
      <c r="I44" s="42"/>
      <c r="J44" s="42">
        <f t="shared" si="4"/>
        <v>6000</v>
      </c>
      <c r="K44" s="42"/>
      <c r="L44" s="42">
        <f t="shared" si="5"/>
        <v>6000</v>
      </c>
      <c r="M44" s="42"/>
      <c r="N44" s="42"/>
      <c r="O44" s="45"/>
      <c r="P44" s="45"/>
      <c r="Q44" s="45"/>
      <c r="R44" s="45"/>
      <c r="S44" s="45"/>
    </row>
    <row r="45" spans="1:19" ht="60" customHeight="1" x14ac:dyDescent="0.3">
      <c r="A45" s="29" t="s">
        <v>118</v>
      </c>
      <c r="B45" s="39" t="s">
        <v>119</v>
      </c>
      <c r="C45" s="40" t="s">
        <v>120</v>
      </c>
      <c r="D45" s="51">
        <v>2009</v>
      </c>
      <c r="E45" s="42">
        <v>144042.87599999999</v>
      </c>
      <c r="F45" s="50"/>
      <c r="G45" s="42">
        <f t="shared" si="6"/>
        <v>144042.87599999999</v>
      </c>
      <c r="H45" s="42">
        <f t="shared" si="3"/>
        <v>144042.87599999999</v>
      </c>
      <c r="I45" s="42"/>
      <c r="J45" s="42">
        <f t="shared" si="4"/>
        <v>144042.87599999999</v>
      </c>
      <c r="K45" s="42"/>
      <c r="L45" s="42">
        <f t="shared" si="5"/>
        <v>144042.87599999999</v>
      </c>
      <c r="M45" s="42"/>
      <c r="N45" s="42"/>
      <c r="O45" s="45"/>
      <c r="P45" s="45"/>
      <c r="Q45" s="45"/>
      <c r="R45" s="45"/>
      <c r="S45" s="45"/>
    </row>
    <row r="46" spans="1:19" ht="57.6" customHeight="1" x14ac:dyDescent="0.3">
      <c r="A46" s="29" t="s">
        <v>121</v>
      </c>
      <c r="B46" s="39" t="s">
        <v>122</v>
      </c>
      <c r="C46" s="40" t="s">
        <v>120</v>
      </c>
      <c r="D46" s="51">
        <v>2014</v>
      </c>
      <c r="E46" s="42">
        <v>9761.8958999999995</v>
      </c>
      <c r="F46" s="42">
        <v>793391.63</v>
      </c>
      <c r="G46" s="42">
        <f t="shared" si="6"/>
        <v>9761.8958999999995</v>
      </c>
      <c r="H46" s="42">
        <f t="shared" si="3"/>
        <v>9761.8958999999995</v>
      </c>
      <c r="I46" s="42"/>
      <c r="J46" s="42">
        <f t="shared" si="4"/>
        <v>9761.8958999999995</v>
      </c>
      <c r="K46" s="42"/>
      <c r="L46" s="42">
        <f t="shared" si="5"/>
        <v>9761.8958999999995</v>
      </c>
      <c r="M46" s="42"/>
      <c r="N46" s="42"/>
      <c r="O46" s="45"/>
      <c r="P46" s="45"/>
      <c r="Q46" s="45"/>
      <c r="R46" s="45"/>
      <c r="S46" s="45"/>
    </row>
    <row r="47" spans="1:19" ht="58.2" customHeight="1" x14ac:dyDescent="0.3">
      <c r="A47" s="29" t="s">
        <v>123</v>
      </c>
      <c r="B47" s="39" t="s">
        <v>124</v>
      </c>
      <c r="C47" s="40" t="s">
        <v>71</v>
      </c>
      <c r="D47" s="51">
        <v>2014</v>
      </c>
      <c r="E47" s="42">
        <v>2001.8389999999999</v>
      </c>
      <c r="F47" s="42">
        <v>1152017.8999999999</v>
      </c>
      <c r="G47" s="42">
        <f t="shared" si="6"/>
        <v>2001.8389999999999</v>
      </c>
      <c r="H47" s="42">
        <f t="shared" si="3"/>
        <v>2001.8389999999999</v>
      </c>
      <c r="I47" s="42"/>
      <c r="J47" s="42">
        <f t="shared" si="4"/>
        <v>2001.8389999999999</v>
      </c>
      <c r="K47" s="42"/>
      <c r="L47" s="42">
        <f t="shared" si="5"/>
        <v>2001.8389999999999</v>
      </c>
      <c r="M47" s="42"/>
      <c r="N47" s="42"/>
      <c r="O47" s="45"/>
      <c r="P47" s="45"/>
      <c r="Q47" s="45"/>
      <c r="R47" s="45"/>
      <c r="S47" s="45"/>
    </row>
    <row r="48" spans="1:19" ht="57" customHeight="1" x14ac:dyDescent="0.3">
      <c r="A48" s="29" t="s">
        <v>125</v>
      </c>
      <c r="B48" s="39" t="s">
        <v>126</v>
      </c>
      <c r="C48" s="40" t="s">
        <v>71</v>
      </c>
      <c r="D48" s="51">
        <v>2014</v>
      </c>
      <c r="E48" s="42">
        <v>15123.534530000001</v>
      </c>
      <c r="F48" s="42">
        <v>1455509</v>
      </c>
      <c r="G48" s="42">
        <f t="shared" si="6"/>
        <v>15123.534530000001</v>
      </c>
      <c r="H48" s="42">
        <f t="shared" si="3"/>
        <v>15123.534530000001</v>
      </c>
      <c r="I48" s="42"/>
      <c r="J48" s="42">
        <f t="shared" si="4"/>
        <v>15123.534530000001</v>
      </c>
      <c r="K48" s="42"/>
      <c r="L48" s="42">
        <f t="shared" si="5"/>
        <v>15123.534530000001</v>
      </c>
      <c r="M48" s="42"/>
      <c r="N48" s="42"/>
      <c r="O48" s="45"/>
      <c r="P48" s="45"/>
      <c r="Q48" s="45"/>
      <c r="R48" s="45"/>
      <c r="S48" s="45"/>
    </row>
    <row r="49" spans="1:19" ht="43.2" customHeight="1" x14ac:dyDescent="0.3">
      <c r="A49" s="29" t="s">
        <v>127</v>
      </c>
      <c r="B49" s="39" t="s">
        <v>128</v>
      </c>
      <c r="C49" s="40" t="s">
        <v>93</v>
      </c>
      <c r="D49" s="51">
        <v>2007</v>
      </c>
      <c r="E49" s="42">
        <v>5935.2139999999999</v>
      </c>
      <c r="F49" s="42">
        <v>6498.8459999999995</v>
      </c>
      <c r="G49" s="42">
        <f t="shared" si="6"/>
        <v>5935.2139999999999</v>
      </c>
      <c r="H49" s="42">
        <f t="shared" si="3"/>
        <v>5935.2139999999999</v>
      </c>
      <c r="I49" s="42"/>
      <c r="J49" s="42">
        <f t="shared" si="4"/>
        <v>5935.2139999999999</v>
      </c>
      <c r="K49" s="42"/>
      <c r="L49" s="42">
        <f t="shared" si="5"/>
        <v>5935.2139999999999</v>
      </c>
      <c r="M49" s="42"/>
      <c r="N49" s="52"/>
      <c r="O49" s="45"/>
      <c r="P49" s="45"/>
      <c r="Q49" s="45"/>
      <c r="R49" s="45"/>
      <c r="S49" s="45"/>
    </row>
    <row r="50" spans="1:19" ht="25.95" customHeight="1" x14ac:dyDescent="0.3">
      <c r="A50" s="38" t="s">
        <v>129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5"/>
      <c r="P50" s="45"/>
      <c r="Q50" s="45"/>
      <c r="R50" s="45"/>
      <c r="S50" s="45"/>
    </row>
    <row r="51" spans="1:19" ht="69" x14ac:dyDescent="0.3">
      <c r="A51" s="29" t="s">
        <v>130</v>
      </c>
      <c r="B51" s="30" t="s">
        <v>131</v>
      </c>
      <c r="C51" s="23" t="s">
        <v>132</v>
      </c>
      <c r="D51" s="53">
        <v>2015</v>
      </c>
      <c r="E51" s="54">
        <v>1181.135</v>
      </c>
      <c r="F51" s="55">
        <v>24165.86</v>
      </c>
      <c r="G51" s="54"/>
      <c r="H51" s="54"/>
      <c r="I51" s="54"/>
      <c r="J51" s="54"/>
      <c r="K51" s="54"/>
      <c r="L51" s="54"/>
      <c r="M51" s="55"/>
      <c r="N51" s="56"/>
      <c r="O51" s="35"/>
      <c r="P51" s="35"/>
      <c r="Q51" s="35"/>
      <c r="R51" s="35"/>
      <c r="S51" s="35"/>
    </row>
    <row r="52" spans="1:19" ht="24" customHeight="1" x14ac:dyDescent="0.3">
      <c r="A52" s="38" t="s">
        <v>133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35"/>
      <c r="P52" s="35"/>
      <c r="Q52" s="35"/>
      <c r="R52" s="35"/>
      <c r="S52" s="35"/>
    </row>
    <row r="53" spans="1:19" ht="27.6" customHeight="1" x14ac:dyDescent="0.3">
      <c r="A53" s="29" t="s">
        <v>134</v>
      </c>
      <c r="B53" s="30" t="s">
        <v>135</v>
      </c>
      <c r="C53" s="31" t="s">
        <v>136</v>
      </c>
      <c r="D53" s="31">
        <v>2015</v>
      </c>
      <c r="E53" s="33">
        <v>1080</v>
      </c>
      <c r="F53" s="33">
        <v>95053</v>
      </c>
      <c r="G53" s="33"/>
      <c r="H53" s="33"/>
      <c r="I53" s="33"/>
      <c r="J53" s="33"/>
      <c r="K53" s="33"/>
      <c r="L53" s="33"/>
      <c r="M53" s="33"/>
      <c r="N53" s="33"/>
      <c r="O53" s="35"/>
      <c r="P53" s="35"/>
      <c r="Q53" s="35"/>
      <c r="R53" s="35"/>
      <c r="S53" s="35"/>
    </row>
    <row r="54" spans="1:19" ht="27.6" x14ac:dyDescent="0.3">
      <c r="A54" s="29" t="s">
        <v>137</v>
      </c>
      <c r="B54" s="30" t="s">
        <v>138</v>
      </c>
      <c r="C54" s="31" t="s">
        <v>139</v>
      </c>
      <c r="D54" s="31">
        <v>2015</v>
      </c>
      <c r="E54" s="33">
        <v>3346</v>
      </c>
      <c r="F54" s="33">
        <v>77029</v>
      </c>
      <c r="G54" s="33"/>
      <c r="H54" s="33"/>
      <c r="I54" s="33"/>
      <c r="J54" s="33"/>
      <c r="K54" s="33"/>
      <c r="L54" s="33"/>
      <c r="M54" s="33"/>
      <c r="N54" s="33"/>
      <c r="O54" s="35"/>
      <c r="P54" s="35"/>
      <c r="Q54" s="35"/>
      <c r="R54" s="35"/>
      <c r="S54" s="35"/>
    </row>
    <row r="55" spans="1:19" ht="27.6" x14ac:dyDescent="0.3">
      <c r="A55" s="29" t="s">
        <v>140</v>
      </c>
      <c r="B55" s="30" t="s">
        <v>141</v>
      </c>
      <c r="C55" s="31" t="s">
        <v>142</v>
      </c>
      <c r="D55" s="31">
        <v>2015</v>
      </c>
      <c r="E55" s="33">
        <v>4012</v>
      </c>
      <c r="F55" s="33">
        <v>88521</v>
      </c>
      <c r="G55" s="33"/>
      <c r="H55" s="33"/>
      <c r="I55" s="33"/>
      <c r="J55" s="33"/>
      <c r="K55" s="33"/>
      <c r="L55" s="33"/>
      <c r="M55" s="33"/>
      <c r="N55" s="33"/>
      <c r="O55" s="35"/>
      <c r="P55" s="35"/>
      <c r="Q55" s="35"/>
      <c r="R55" s="35"/>
      <c r="S55" s="35"/>
    </row>
    <row r="56" spans="1:19" ht="25.95" customHeight="1" x14ac:dyDescent="0.3">
      <c r="A56" s="38" t="s">
        <v>143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5"/>
      <c r="P56" s="35"/>
      <c r="Q56" s="35"/>
      <c r="R56" s="35"/>
      <c r="S56" s="35"/>
    </row>
    <row r="57" spans="1:19" ht="46.95" customHeight="1" x14ac:dyDescent="0.3">
      <c r="A57" s="29" t="s">
        <v>144</v>
      </c>
      <c r="B57" s="39" t="s">
        <v>145</v>
      </c>
      <c r="C57" s="40" t="s">
        <v>146</v>
      </c>
      <c r="D57" s="40" t="s">
        <v>147</v>
      </c>
      <c r="E57" s="57">
        <v>998.4</v>
      </c>
      <c r="F57" s="57">
        <v>41072.199999999997</v>
      </c>
      <c r="G57" s="57">
        <v>998.4</v>
      </c>
      <c r="H57" s="57">
        <f>SUM(I57:K57)</f>
        <v>998.4</v>
      </c>
      <c r="I57" s="57"/>
      <c r="J57" s="57">
        <v>998.4</v>
      </c>
      <c r="K57" s="57"/>
      <c r="L57" s="57">
        <v>998.4</v>
      </c>
      <c r="M57" s="57">
        <v>53500.84</v>
      </c>
      <c r="N57" s="57"/>
      <c r="O57" s="58"/>
      <c r="P57" s="58"/>
      <c r="Q57" s="58"/>
      <c r="R57" s="58"/>
      <c r="S57" s="58"/>
    </row>
    <row r="58" spans="1:19" ht="58.95" customHeight="1" x14ac:dyDescent="0.3">
      <c r="A58" s="29" t="s">
        <v>148</v>
      </c>
      <c r="B58" s="39" t="s">
        <v>149</v>
      </c>
      <c r="C58" s="40" t="s">
        <v>150</v>
      </c>
      <c r="D58" s="40" t="s">
        <v>147</v>
      </c>
      <c r="E58" s="57">
        <v>1128.3</v>
      </c>
      <c r="F58" s="57">
        <v>54765.8</v>
      </c>
      <c r="G58" s="42">
        <v>1137.5999999999999</v>
      </c>
      <c r="H58" s="57">
        <f>SUM(I58:K58)</f>
        <v>1137.5999999999999</v>
      </c>
      <c r="I58" s="57"/>
      <c r="J58" s="42">
        <v>1137.5999999999999</v>
      </c>
      <c r="K58" s="57"/>
      <c r="L58" s="42">
        <v>1137.5999999999999</v>
      </c>
      <c r="M58" s="57">
        <v>71170.73</v>
      </c>
      <c r="N58" s="57"/>
      <c r="O58" s="58"/>
      <c r="P58" s="58"/>
      <c r="Q58" s="58"/>
      <c r="R58" s="58"/>
      <c r="S58" s="58"/>
    </row>
    <row r="59" spans="1:19" ht="52.95" customHeight="1" x14ac:dyDescent="0.3">
      <c r="A59" s="29" t="s">
        <v>151</v>
      </c>
      <c r="B59" s="39" t="s">
        <v>152</v>
      </c>
      <c r="C59" s="40" t="s">
        <v>153</v>
      </c>
      <c r="D59" s="40" t="s">
        <v>147</v>
      </c>
      <c r="E59" s="57">
        <v>616.29999999999995</v>
      </c>
      <c r="F59" s="57">
        <v>11335.89</v>
      </c>
      <c r="G59" s="42">
        <f>616.3</f>
        <v>616.29999999999995</v>
      </c>
      <c r="H59" s="57">
        <f>SUM(I59:K59)</f>
        <v>616.29999999999995</v>
      </c>
      <c r="I59" s="57"/>
      <c r="J59" s="42">
        <f>616.3</f>
        <v>616.29999999999995</v>
      </c>
      <c r="K59" s="57"/>
      <c r="L59" s="42">
        <f>616.3</f>
        <v>616.29999999999995</v>
      </c>
      <c r="M59" s="57">
        <v>15083.81</v>
      </c>
      <c r="N59" s="57"/>
      <c r="O59" s="58"/>
      <c r="P59" s="58"/>
      <c r="Q59" s="58"/>
      <c r="R59" s="58"/>
      <c r="S59" s="58"/>
    </row>
    <row r="60" spans="1:19" ht="46.2" customHeight="1" x14ac:dyDescent="0.3">
      <c r="A60" s="29" t="s">
        <v>154</v>
      </c>
      <c r="B60" s="39" t="s">
        <v>155</v>
      </c>
      <c r="C60" s="40" t="s">
        <v>156</v>
      </c>
      <c r="D60" s="40" t="s">
        <v>147</v>
      </c>
      <c r="E60" s="42">
        <v>4028.7</v>
      </c>
      <c r="F60" s="57">
        <v>214788.02</v>
      </c>
      <c r="G60" s="42">
        <f>4057.5</f>
        <v>4057.5</v>
      </c>
      <c r="H60" s="57">
        <f>SUM(I60:K60)</f>
        <v>4057.5</v>
      </c>
      <c r="I60" s="57"/>
      <c r="J60" s="42">
        <f>4057.5</f>
        <v>4057.5</v>
      </c>
      <c r="K60" s="57"/>
      <c r="L60" s="42">
        <f>4057.5</f>
        <v>4057.5</v>
      </c>
      <c r="M60" s="57">
        <v>287418.58</v>
      </c>
      <c r="N60" s="57"/>
      <c r="O60" s="58"/>
      <c r="P60" s="58"/>
      <c r="Q60" s="58"/>
      <c r="R60" s="58"/>
      <c r="S60" s="58"/>
    </row>
    <row r="61" spans="1:19" ht="58.95" customHeight="1" x14ac:dyDescent="0.3">
      <c r="A61" s="29" t="s">
        <v>157</v>
      </c>
      <c r="B61" s="39" t="s">
        <v>158</v>
      </c>
      <c r="C61" s="40" t="s">
        <v>156</v>
      </c>
      <c r="D61" s="40" t="s">
        <v>159</v>
      </c>
      <c r="E61" s="57">
        <v>9546.6</v>
      </c>
      <c r="F61" s="57">
        <v>2694481.26</v>
      </c>
      <c r="G61" s="42">
        <v>12090.6</v>
      </c>
      <c r="H61" s="57">
        <f>SUM(I61:K61)</f>
        <v>12090.6</v>
      </c>
      <c r="I61" s="57"/>
      <c r="J61" s="42">
        <v>12090.6</v>
      </c>
      <c r="K61" s="57"/>
      <c r="L61" s="42">
        <v>12090.6</v>
      </c>
      <c r="M61" s="57">
        <v>3350135.75</v>
      </c>
      <c r="N61" s="57"/>
      <c r="O61" s="58"/>
      <c r="P61" s="58"/>
      <c r="Q61" s="58"/>
      <c r="R61" s="58"/>
      <c r="S61" s="58"/>
    </row>
    <row r="62" spans="1:19" ht="22.95" customHeight="1" x14ac:dyDescent="0.3">
      <c r="A62" s="38" t="s">
        <v>160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58"/>
      <c r="P62" s="58"/>
      <c r="Q62" s="58"/>
      <c r="R62" s="58"/>
      <c r="S62" s="58"/>
    </row>
    <row r="63" spans="1:19" ht="84.6" customHeight="1" x14ac:dyDescent="0.3">
      <c r="A63" s="29" t="s">
        <v>161</v>
      </c>
      <c r="B63" s="39" t="s">
        <v>162</v>
      </c>
      <c r="C63" s="31" t="s">
        <v>163</v>
      </c>
      <c r="D63" s="32">
        <v>41530</v>
      </c>
      <c r="E63" s="33">
        <v>3627.87</v>
      </c>
      <c r="F63" s="33">
        <v>97829.38</v>
      </c>
      <c r="G63" s="33"/>
      <c r="H63" s="33"/>
      <c r="I63" s="33"/>
      <c r="J63" s="33"/>
      <c r="K63" s="54"/>
      <c r="L63" s="54"/>
      <c r="M63" s="54"/>
      <c r="N63" s="54"/>
      <c r="O63" s="35"/>
      <c r="P63" s="35"/>
      <c r="Q63" s="35"/>
      <c r="R63" s="35"/>
      <c r="S63" s="35"/>
    </row>
    <row r="64" spans="1:19" ht="69" x14ac:dyDescent="0.3">
      <c r="A64" s="29" t="s">
        <v>164</v>
      </c>
      <c r="B64" s="39" t="s">
        <v>165</v>
      </c>
      <c r="C64" s="31" t="s">
        <v>166</v>
      </c>
      <c r="D64" s="32">
        <v>41996</v>
      </c>
      <c r="E64" s="33">
        <v>1522.18</v>
      </c>
      <c r="F64" s="33">
        <v>18087.43</v>
      </c>
      <c r="G64" s="33"/>
      <c r="H64" s="33"/>
      <c r="I64" s="33"/>
      <c r="J64" s="33"/>
      <c r="K64" s="54"/>
      <c r="L64" s="54"/>
      <c r="M64" s="54"/>
      <c r="N64" s="54"/>
      <c r="O64" s="35"/>
      <c r="P64" s="35"/>
      <c r="Q64" s="35"/>
      <c r="R64" s="35"/>
      <c r="S64" s="35"/>
    </row>
    <row r="65" spans="1:19" ht="23.4" customHeight="1" x14ac:dyDescent="0.3">
      <c r="A65" s="38" t="s">
        <v>167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35"/>
      <c r="P65" s="35"/>
      <c r="Q65" s="35"/>
      <c r="R65" s="35"/>
      <c r="S65" s="35"/>
    </row>
    <row r="66" spans="1:19" ht="61.2" customHeight="1" x14ac:dyDescent="0.3">
      <c r="A66" s="29" t="s">
        <v>168</v>
      </c>
      <c r="B66" s="30" t="s">
        <v>169</v>
      </c>
      <c r="C66" s="31" t="s">
        <v>170</v>
      </c>
      <c r="D66" s="31" t="s">
        <v>171</v>
      </c>
      <c r="E66" s="33">
        <v>3769.453</v>
      </c>
      <c r="F66" s="33">
        <v>189993.64</v>
      </c>
      <c r="G66" s="33">
        <v>3769.453</v>
      </c>
      <c r="H66" s="33">
        <v>3769.453</v>
      </c>
      <c r="I66" s="33"/>
      <c r="J66" s="33">
        <v>2500</v>
      </c>
      <c r="K66" s="57">
        <v>1269.453</v>
      </c>
      <c r="L66" s="57">
        <v>3769.453</v>
      </c>
      <c r="M66" s="33"/>
      <c r="N66" s="33">
        <v>280240.61900000001</v>
      </c>
      <c r="O66" s="35"/>
      <c r="P66" s="35"/>
      <c r="Q66" s="35"/>
      <c r="R66" s="35"/>
      <c r="S66" s="35"/>
    </row>
    <row r="67" spans="1:19" ht="28.95" customHeight="1" x14ac:dyDescent="0.3">
      <c r="A67" s="38" t="s">
        <v>172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35"/>
      <c r="P67" s="35"/>
      <c r="Q67" s="35"/>
      <c r="R67" s="35"/>
      <c r="S67" s="35"/>
    </row>
    <row r="68" spans="1:19" ht="57.6" customHeight="1" x14ac:dyDescent="0.3">
      <c r="A68" s="29" t="s">
        <v>173</v>
      </c>
      <c r="B68" s="30" t="s">
        <v>174</v>
      </c>
      <c r="C68" s="31" t="s">
        <v>175</v>
      </c>
      <c r="D68" s="32">
        <v>42328</v>
      </c>
      <c r="E68" s="33">
        <v>1000.4</v>
      </c>
      <c r="F68" s="33">
        <v>67678.880000000005</v>
      </c>
      <c r="G68" s="33"/>
      <c r="H68" s="54"/>
      <c r="I68" s="54"/>
      <c r="J68" s="54"/>
      <c r="K68" s="54"/>
      <c r="L68" s="54"/>
      <c r="M68" s="54"/>
      <c r="N68" s="54"/>
      <c r="O68" s="23"/>
      <c r="P68" s="23"/>
      <c r="Q68" s="23"/>
      <c r="R68" s="23"/>
      <c r="S68" s="23"/>
    </row>
    <row r="69" spans="1:19" ht="85.2" customHeight="1" x14ac:dyDescent="0.3">
      <c r="A69" s="29" t="s">
        <v>176</v>
      </c>
      <c r="B69" s="30" t="s">
        <v>177</v>
      </c>
      <c r="C69" s="31" t="s">
        <v>178</v>
      </c>
      <c r="D69" s="32">
        <v>42234</v>
      </c>
      <c r="E69" s="33">
        <v>1689.3150000000001</v>
      </c>
      <c r="F69" s="33">
        <v>67250.039999999994</v>
      </c>
      <c r="G69" s="33"/>
      <c r="H69" s="54"/>
      <c r="I69" s="54"/>
      <c r="J69" s="54"/>
      <c r="K69" s="54"/>
      <c r="L69" s="54"/>
      <c r="M69" s="54"/>
      <c r="N69" s="54"/>
      <c r="O69" s="23"/>
      <c r="P69" s="23"/>
      <c r="Q69" s="23"/>
      <c r="R69" s="23"/>
      <c r="S69" s="23"/>
    </row>
    <row r="70" spans="1:19" ht="24.6" customHeight="1" x14ac:dyDescent="0.3">
      <c r="A70" s="38" t="s">
        <v>179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23"/>
      <c r="P70" s="23"/>
      <c r="Q70" s="23"/>
      <c r="R70" s="23"/>
      <c r="S70" s="23"/>
    </row>
    <row r="71" spans="1:19" ht="55.2" x14ac:dyDescent="0.3">
      <c r="A71" s="29" t="s">
        <v>180</v>
      </c>
      <c r="B71" s="39" t="s">
        <v>181</v>
      </c>
      <c r="C71" s="40" t="s">
        <v>182</v>
      </c>
      <c r="D71" s="40">
        <v>2014</v>
      </c>
      <c r="E71" s="57">
        <v>1344.9</v>
      </c>
      <c r="F71" s="57">
        <v>101283.62</v>
      </c>
      <c r="G71" s="57">
        <v>1344.9</v>
      </c>
      <c r="H71" s="57">
        <v>1344.9</v>
      </c>
      <c r="I71" s="57"/>
      <c r="J71" s="57">
        <v>1277.7</v>
      </c>
      <c r="K71" s="57">
        <v>67.2</v>
      </c>
      <c r="L71" s="59"/>
      <c r="M71" s="60"/>
      <c r="N71" s="60"/>
      <c r="O71" s="61"/>
      <c r="P71" s="61"/>
      <c r="Q71" s="61"/>
      <c r="R71" s="61"/>
      <c r="S71" s="61"/>
    </row>
    <row r="72" spans="1:19" ht="55.2" customHeight="1" x14ac:dyDescent="0.3">
      <c r="A72" s="29" t="s">
        <v>183</v>
      </c>
      <c r="B72" s="39" t="s">
        <v>184</v>
      </c>
      <c r="C72" s="40" t="s">
        <v>185</v>
      </c>
      <c r="D72" s="62">
        <v>2015</v>
      </c>
      <c r="E72" s="57">
        <v>2700</v>
      </c>
      <c r="F72" s="57">
        <v>91785.66</v>
      </c>
      <c r="G72" s="57">
        <v>2700</v>
      </c>
      <c r="H72" s="57">
        <v>2700</v>
      </c>
      <c r="I72" s="57"/>
      <c r="J72" s="57">
        <v>2200</v>
      </c>
      <c r="K72" s="57">
        <v>500</v>
      </c>
      <c r="L72" s="59"/>
      <c r="M72" s="60"/>
      <c r="N72" s="60"/>
      <c r="O72" s="63"/>
      <c r="P72" s="29"/>
      <c r="Q72" s="29"/>
      <c r="R72" s="29"/>
      <c r="S72" s="29"/>
    </row>
    <row r="73" spans="1:19" ht="41.4" x14ac:dyDescent="0.3">
      <c r="A73" s="29" t="s">
        <v>186</v>
      </c>
      <c r="B73" s="39" t="s">
        <v>187</v>
      </c>
      <c r="C73" s="40" t="s">
        <v>188</v>
      </c>
      <c r="D73" s="62" t="s">
        <v>189</v>
      </c>
      <c r="E73" s="57">
        <v>880.6</v>
      </c>
      <c r="F73" s="57">
        <v>143338.15</v>
      </c>
      <c r="G73" s="57">
        <v>880.6</v>
      </c>
      <c r="H73" s="57">
        <v>880.6</v>
      </c>
      <c r="I73" s="57"/>
      <c r="J73" s="57">
        <v>355.5</v>
      </c>
      <c r="K73" s="57">
        <v>525.1</v>
      </c>
      <c r="L73" s="59"/>
      <c r="M73" s="60"/>
      <c r="N73" s="60"/>
      <c r="O73" s="63"/>
      <c r="P73" s="29"/>
      <c r="Q73" s="29"/>
      <c r="R73" s="29"/>
      <c r="S73" s="29"/>
    </row>
    <row r="74" spans="1:19" ht="27" customHeight="1" x14ac:dyDescent="0.3">
      <c r="A74" s="38" t="s">
        <v>190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63"/>
      <c r="P74" s="29"/>
      <c r="Q74" s="29"/>
      <c r="R74" s="29"/>
      <c r="S74" s="29"/>
    </row>
    <row r="75" spans="1:19" ht="27.6" x14ac:dyDescent="0.3">
      <c r="A75" s="29" t="s">
        <v>191</v>
      </c>
      <c r="B75" s="64" t="s">
        <v>192</v>
      </c>
      <c r="C75" s="40" t="s">
        <v>193</v>
      </c>
      <c r="D75" s="40">
        <v>2013</v>
      </c>
      <c r="E75" s="57">
        <v>13912</v>
      </c>
      <c r="F75" s="57">
        <v>66344.100000000006</v>
      </c>
      <c r="G75" s="57"/>
      <c r="H75" s="57"/>
      <c r="I75" s="65"/>
      <c r="J75" s="65"/>
      <c r="K75" s="57"/>
      <c r="L75" s="57"/>
      <c r="M75" s="57"/>
      <c r="N75" s="57">
        <v>96066.2</v>
      </c>
      <c r="O75" s="63"/>
      <c r="P75" s="29"/>
      <c r="Q75" s="29"/>
      <c r="R75" s="29"/>
      <c r="S75" s="29"/>
    </row>
    <row r="76" spans="1:19" ht="27.6" x14ac:dyDescent="0.3">
      <c r="A76" s="29" t="s">
        <v>194</v>
      </c>
      <c r="B76" s="64" t="s">
        <v>195</v>
      </c>
      <c r="C76" s="40" t="s">
        <v>196</v>
      </c>
      <c r="D76" s="40">
        <v>2014</v>
      </c>
      <c r="E76" s="57">
        <v>6767.4</v>
      </c>
      <c r="F76" s="57">
        <v>29559.9</v>
      </c>
      <c r="G76" s="57"/>
      <c r="H76" s="57"/>
      <c r="I76" s="65"/>
      <c r="J76" s="65"/>
      <c r="K76" s="57"/>
      <c r="L76" s="57"/>
      <c r="M76" s="57"/>
      <c r="N76" s="57">
        <v>44103.37</v>
      </c>
      <c r="O76" s="63"/>
      <c r="P76" s="29"/>
      <c r="Q76" s="29"/>
      <c r="R76" s="29"/>
      <c r="S76" s="29"/>
    </row>
    <row r="77" spans="1:19" ht="27.6" x14ac:dyDescent="0.3">
      <c r="A77" s="29" t="s">
        <v>197</v>
      </c>
      <c r="B77" s="39" t="s">
        <v>198</v>
      </c>
      <c r="C77" s="40" t="s">
        <v>199</v>
      </c>
      <c r="D77" s="40">
        <v>2013</v>
      </c>
      <c r="E77" s="57">
        <v>6406.64</v>
      </c>
      <c r="F77" s="57">
        <v>29923.05</v>
      </c>
      <c r="G77" s="57"/>
      <c r="H77" s="57"/>
      <c r="I77" s="65"/>
      <c r="J77" s="65"/>
      <c r="K77" s="57"/>
      <c r="L77" s="57"/>
      <c r="M77" s="57"/>
      <c r="N77" s="57">
        <v>43328.58</v>
      </c>
      <c r="O77" s="63"/>
      <c r="P77" s="29"/>
      <c r="Q77" s="29"/>
      <c r="R77" s="29"/>
      <c r="S77" s="29"/>
    </row>
    <row r="78" spans="1:19" ht="27.6" x14ac:dyDescent="0.3">
      <c r="A78" s="29" t="s">
        <v>200</v>
      </c>
      <c r="B78" s="64" t="s">
        <v>201</v>
      </c>
      <c r="C78" s="40" t="s">
        <v>202</v>
      </c>
      <c r="D78" s="40" t="s">
        <v>203</v>
      </c>
      <c r="E78" s="57">
        <v>1000</v>
      </c>
      <c r="F78" s="57">
        <v>42555.6</v>
      </c>
      <c r="G78" s="57"/>
      <c r="H78" s="57"/>
      <c r="I78" s="65"/>
      <c r="J78" s="65"/>
      <c r="K78" s="57"/>
      <c r="L78" s="57"/>
      <c r="M78" s="57"/>
      <c r="N78" s="57">
        <v>55279.7</v>
      </c>
      <c r="O78" s="29"/>
      <c r="P78" s="29"/>
      <c r="Q78" s="29"/>
      <c r="R78" s="29"/>
      <c r="S78" s="29"/>
    </row>
    <row r="79" spans="1:19" ht="25.2" customHeight="1" x14ac:dyDescent="0.3">
      <c r="A79" s="38" t="s">
        <v>204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9"/>
      <c r="P79" s="29"/>
      <c r="Q79" s="29"/>
      <c r="R79" s="29"/>
      <c r="S79" s="29"/>
    </row>
    <row r="80" spans="1:19" ht="63.6" customHeight="1" x14ac:dyDescent="0.3">
      <c r="A80" s="29" t="s">
        <v>205</v>
      </c>
      <c r="B80" s="39" t="s">
        <v>206</v>
      </c>
      <c r="C80" s="40" t="s">
        <v>207</v>
      </c>
      <c r="D80" s="40">
        <v>2014</v>
      </c>
      <c r="E80" s="57">
        <f>10599036.23/1000</f>
        <v>10599.03623</v>
      </c>
      <c r="F80" s="57">
        <v>57233.4</v>
      </c>
      <c r="G80" s="57">
        <f t="shared" ref="G80:G96" si="7">J80+K80+I80</f>
        <v>10599.03623</v>
      </c>
      <c r="H80" s="57">
        <f t="shared" ref="H80:H85" si="8">G80</f>
        <v>10599.03623</v>
      </c>
      <c r="I80" s="57"/>
      <c r="J80" s="57">
        <f>10599036.23/1000</f>
        <v>10599.03623</v>
      </c>
      <c r="K80" s="57"/>
      <c r="L80" s="57">
        <f t="shared" ref="L80:L96" si="9">G80</f>
        <v>10599.03623</v>
      </c>
      <c r="M80" s="57">
        <v>76156.2</v>
      </c>
      <c r="N80" s="57">
        <v>79659.399999999994</v>
      </c>
      <c r="O80" s="29"/>
      <c r="P80" s="29"/>
      <c r="Q80" s="29"/>
      <c r="R80" s="29"/>
      <c r="S80" s="29"/>
    </row>
    <row r="81" spans="1:19" ht="64.2" customHeight="1" x14ac:dyDescent="0.3">
      <c r="A81" s="29" t="s">
        <v>208</v>
      </c>
      <c r="B81" s="39" t="s">
        <v>209</v>
      </c>
      <c r="C81" s="40" t="s">
        <v>210</v>
      </c>
      <c r="D81" s="40">
        <v>2014</v>
      </c>
      <c r="E81" s="57">
        <f>4383622.76/1000</f>
        <v>4383.6227600000002</v>
      </c>
      <c r="F81" s="57">
        <v>52578.7</v>
      </c>
      <c r="G81" s="57">
        <f t="shared" si="7"/>
        <v>4383.6227600000002</v>
      </c>
      <c r="H81" s="57">
        <f t="shared" si="8"/>
        <v>4383.6227600000002</v>
      </c>
      <c r="I81" s="57"/>
      <c r="J81" s="57">
        <f>4383622.76/1000</f>
        <v>4383.6227600000002</v>
      </c>
      <c r="K81" s="57"/>
      <c r="L81" s="57">
        <f t="shared" si="9"/>
        <v>4383.6227600000002</v>
      </c>
      <c r="M81" s="57">
        <v>69962.5</v>
      </c>
      <c r="N81" s="57">
        <v>73180.800000000003</v>
      </c>
      <c r="O81" s="29"/>
      <c r="P81" s="29"/>
      <c r="Q81" s="29"/>
      <c r="R81" s="29"/>
      <c r="S81" s="29"/>
    </row>
    <row r="82" spans="1:19" ht="94.2" customHeight="1" x14ac:dyDescent="0.3">
      <c r="A82" s="29" t="s">
        <v>211</v>
      </c>
      <c r="B82" s="39" t="s">
        <v>212</v>
      </c>
      <c r="C82" s="40" t="s">
        <v>213</v>
      </c>
      <c r="D82" s="40">
        <v>2014</v>
      </c>
      <c r="E82" s="57">
        <f>2500373/1000</f>
        <v>2500.373</v>
      </c>
      <c r="F82" s="57">
        <v>12247</v>
      </c>
      <c r="G82" s="57">
        <f t="shared" si="7"/>
        <v>2676.62833</v>
      </c>
      <c r="H82" s="57">
        <f t="shared" si="8"/>
        <v>2676.62833</v>
      </c>
      <c r="I82" s="57"/>
      <c r="J82" s="57">
        <f>2500373.41/1000</f>
        <v>2500.3734100000001</v>
      </c>
      <c r="K82" s="57">
        <f>176254.92/1000</f>
        <v>176.25492000000003</v>
      </c>
      <c r="L82" s="57">
        <f t="shared" si="9"/>
        <v>2676.62833</v>
      </c>
      <c r="M82" s="57">
        <v>16296.2</v>
      </c>
      <c r="N82" s="57">
        <v>17045.8</v>
      </c>
      <c r="O82" s="29"/>
      <c r="P82" s="29"/>
      <c r="Q82" s="29"/>
      <c r="R82" s="29"/>
      <c r="S82" s="29"/>
    </row>
    <row r="83" spans="1:19" ht="144.6" customHeight="1" x14ac:dyDescent="0.3">
      <c r="A83" s="29" t="s">
        <v>214</v>
      </c>
      <c r="B83" s="39" t="s">
        <v>215</v>
      </c>
      <c r="C83" s="40" t="s">
        <v>216</v>
      </c>
      <c r="D83" s="40">
        <v>2014</v>
      </c>
      <c r="E83" s="57">
        <f t="shared" ref="E83:E96" si="10">G83</f>
        <v>10688.0496</v>
      </c>
      <c r="F83" s="57">
        <v>38616.199999999997</v>
      </c>
      <c r="G83" s="57">
        <f t="shared" si="7"/>
        <v>10688.0496</v>
      </c>
      <c r="H83" s="57">
        <f t="shared" si="8"/>
        <v>10688.0496</v>
      </c>
      <c r="I83" s="57"/>
      <c r="J83" s="57">
        <f>10688049.6/1000</f>
        <v>10688.0496</v>
      </c>
      <c r="K83" s="57"/>
      <c r="L83" s="57">
        <f t="shared" si="9"/>
        <v>10688.0496</v>
      </c>
      <c r="M83" s="57">
        <v>51383.6</v>
      </c>
      <c r="N83" s="57">
        <v>53747.3</v>
      </c>
      <c r="O83" s="29"/>
      <c r="P83" s="29"/>
      <c r="Q83" s="29"/>
      <c r="R83" s="29"/>
      <c r="S83" s="29"/>
    </row>
    <row r="84" spans="1:19" ht="75.599999999999994" customHeight="1" x14ac:dyDescent="0.3">
      <c r="A84" s="29" t="s">
        <v>217</v>
      </c>
      <c r="B84" s="39" t="s">
        <v>218</v>
      </c>
      <c r="C84" s="40" t="s">
        <v>219</v>
      </c>
      <c r="D84" s="40">
        <v>2014</v>
      </c>
      <c r="E84" s="57">
        <f t="shared" si="10"/>
        <v>2156.61256</v>
      </c>
      <c r="F84" s="57">
        <v>27007.8</v>
      </c>
      <c r="G84" s="57">
        <f t="shared" si="7"/>
        <v>2156.61256</v>
      </c>
      <c r="H84" s="57">
        <f t="shared" si="8"/>
        <v>2156.61256</v>
      </c>
      <c r="I84" s="57"/>
      <c r="J84" s="57">
        <f>2149813.26/1000</f>
        <v>2149.8132599999999</v>
      </c>
      <c r="K84" s="57">
        <f>6799.3/1000</f>
        <v>6.7993000000000006</v>
      </c>
      <c r="L84" s="57">
        <f t="shared" si="9"/>
        <v>2156.61256</v>
      </c>
      <c r="M84" s="57">
        <v>35937.300000000003</v>
      </c>
      <c r="N84" s="57">
        <v>37590.400000000001</v>
      </c>
      <c r="O84" s="29"/>
      <c r="P84" s="29"/>
      <c r="Q84" s="29"/>
      <c r="R84" s="29"/>
      <c r="S84" s="29"/>
    </row>
    <row r="85" spans="1:19" ht="75.599999999999994" customHeight="1" x14ac:dyDescent="0.3">
      <c r="A85" s="29" t="s">
        <v>220</v>
      </c>
      <c r="B85" s="39" t="s">
        <v>221</v>
      </c>
      <c r="C85" s="40" t="s">
        <v>222</v>
      </c>
      <c r="D85" s="40">
        <v>2014</v>
      </c>
      <c r="E85" s="57">
        <f t="shared" si="10"/>
        <v>4435.8109800000002</v>
      </c>
      <c r="F85" s="57">
        <v>31289.4</v>
      </c>
      <c r="G85" s="57">
        <f t="shared" si="7"/>
        <v>4435.8109800000002</v>
      </c>
      <c r="H85" s="57">
        <f t="shared" si="8"/>
        <v>4435.8109800000002</v>
      </c>
      <c r="I85" s="57"/>
      <c r="J85" s="57">
        <f>4435810.98/1000</f>
        <v>4435.8109800000002</v>
      </c>
      <c r="K85" s="57"/>
      <c r="L85" s="57">
        <f t="shared" si="9"/>
        <v>4435.8109800000002</v>
      </c>
      <c r="M85" s="57">
        <v>41634.5</v>
      </c>
      <c r="N85" s="57">
        <v>43549.7</v>
      </c>
      <c r="O85" s="29"/>
      <c r="P85" s="29"/>
      <c r="Q85" s="29"/>
      <c r="R85" s="29"/>
      <c r="S85" s="29"/>
    </row>
    <row r="86" spans="1:19" ht="47.4" customHeight="1" x14ac:dyDescent="0.3">
      <c r="A86" s="29" t="s">
        <v>223</v>
      </c>
      <c r="B86" s="39" t="s">
        <v>224</v>
      </c>
      <c r="C86" s="40" t="s">
        <v>225</v>
      </c>
      <c r="D86" s="40">
        <v>2013</v>
      </c>
      <c r="E86" s="57">
        <f t="shared" si="10"/>
        <v>3564.5506099999998</v>
      </c>
      <c r="F86" s="57">
        <v>118226.8</v>
      </c>
      <c r="G86" s="57">
        <f t="shared" si="7"/>
        <v>3564.5506099999998</v>
      </c>
      <c r="H86" s="57">
        <f>G86</f>
        <v>3564.5506099999998</v>
      </c>
      <c r="I86" s="57"/>
      <c r="J86" s="57">
        <f>3279550.61/1000</f>
        <v>3279.5506099999998</v>
      </c>
      <c r="K86" s="57">
        <f>285000/1000</f>
        <v>285</v>
      </c>
      <c r="L86" s="57">
        <f t="shared" si="9"/>
        <v>3564.5506099999998</v>
      </c>
      <c r="M86" s="57">
        <v>127255.1</v>
      </c>
      <c r="N86" s="57">
        <v>133108.79999999999</v>
      </c>
      <c r="O86" s="29"/>
      <c r="P86" s="29"/>
      <c r="Q86" s="29"/>
      <c r="R86" s="29"/>
      <c r="S86" s="29"/>
    </row>
    <row r="87" spans="1:19" ht="57.6" customHeight="1" x14ac:dyDescent="0.3">
      <c r="A87" s="29" t="s">
        <v>226</v>
      </c>
      <c r="B87" s="39" t="s">
        <v>227</v>
      </c>
      <c r="C87" s="40" t="s">
        <v>225</v>
      </c>
      <c r="D87" s="40">
        <v>2014</v>
      </c>
      <c r="E87" s="57">
        <f t="shared" si="10"/>
        <v>35557.649430000005</v>
      </c>
      <c r="F87" s="57"/>
      <c r="G87" s="57">
        <f t="shared" si="7"/>
        <v>35557.649430000005</v>
      </c>
      <c r="H87" s="57">
        <f t="shared" ref="H87:H96" si="11">G87</f>
        <v>35557.649430000005</v>
      </c>
      <c r="I87" s="57"/>
      <c r="J87" s="57">
        <f>35556701.34/1000</f>
        <v>35556.701340000007</v>
      </c>
      <c r="K87" s="57">
        <f>948.09/1000</f>
        <v>0.94808999999999999</v>
      </c>
      <c r="L87" s="57">
        <f t="shared" si="9"/>
        <v>35557.649430000005</v>
      </c>
      <c r="M87" s="57"/>
      <c r="N87" s="57"/>
      <c r="O87" s="29"/>
      <c r="P87" s="29"/>
      <c r="Q87" s="29"/>
      <c r="R87" s="29"/>
      <c r="S87" s="29"/>
    </row>
    <row r="88" spans="1:19" ht="46.2" customHeight="1" x14ac:dyDescent="0.3">
      <c r="A88" s="29" t="s">
        <v>228</v>
      </c>
      <c r="B88" s="39" t="s">
        <v>229</v>
      </c>
      <c r="C88" s="40" t="s">
        <v>230</v>
      </c>
      <c r="D88" s="40">
        <v>2016</v>
      </c>
      <c r="E88" s="57">
        <f t="shared" si="10"/>
        <v>6612.5095599999995</v>
      </c>
      <c r="F88" s="57">
        <v>179755.9</v>
      </c>
      <c r="G88" s="57">
        <f t="shared" si="7"/>
        <v>6612.5095599999995</v>
      </c>
      <c r="H88" s="57">
        <f t="shared" si="11"/>
        <v>6612.5095599999995</v>
      </c>
      <c r="I88" s="57"/>
      <c r="J88" s="57">
        <f>6612509.56/1000</f>
        <v>6612.5095599999995</v>
      </c>
      <c r="K88" s="57"/>
      <c r="L88" s="57">
        <f t="shared" si="9"/>
        <v>6612.5095599999995</v>
      </c>
      <c r="M88" s="57">
        <v>220833.2</v>
      </c>
      <c r="N88" s="57">
        <v>230991.6</v>
      </c>
      <c r="O88" s="29"/>
      <c r="P88" s="29"/>
      <c r="Q88" s="29"/>
      <c r="R88" s="29"/>
      <c r="S88" s="29"/>
    </row>
    <row r="89" spans="1:19" ht="46.95" customHeight="1" x14ac:dyDescent="0.3">
      <c r="A89" s="29" t="s">
        <v>231</v>
      </c>
      <c r="B89" s="39" t="s">
        <v>232</v>
      </c>
      <c r="C89" s="40" t="s">
        <v>233</v>
      </c>
      <c r="D89" s="40">
        <v>2016</v>
      </c>
      <c r="E89" s="57">
        <f t="shared" si="10"/>
        <v>5891.3953729999994</v>
      </c>
      <c r="F89" s="57">
        <v>187608.1</v>
      </c>
      <c r="G89" s="57">
        <f t="shared" si="7"/>
        <v>5891.3953729999994</v>
      </c>
      <c r="H89" s="57">
        <f t="shared" si="11"/>
        <v>5891.3953729999994</v>
      </c>
      <c r="I89" s="57"/>
      <c r="J89" s="57">
        <f>5891395.373/1000</f>
        <v>5891.3953729999994</v>
      </c>
      <c r="K89" s="57"/>
      <c r="L89" s="57">
        <f t="shared" si="9"/>
        <v>5891.3953729999994</v>
      </c>
      <c r="M89" s="57">
        <v>230479.9</v>
      </c>
      <c r="N89" s="57">
        <v>241082</v>
      </c>
      <c r="O89" s="29"/>
      <c r="P89" s="29"/>
      <c r="Q89" s="29"/>
      <c r="R89" s="29"/>
      <c r="S89" s="29"/>
    </row>
    <row r="90" spans="1:19" ht="43.95" customHeight="1" x14ac:dyDescent="0.3">
      <c r="A90" s="29" t="s">
        <v>234</v>
      </c>
      <c r="B90" s="39" t="s">
        <v>235</v>
      </c>
      <c r="C90" s="40" t="s">
        <v>233</v>
      </c>
      <c r="D90" s="40">
        <v>2016</v>
      </c>
      <c r="E90" s="57">
        <f t="shared" si="10"/>
        <v>5891.3953729999994</v>
      </c>
      <c r="F90" s="57">
        <v>175722.4</v>
      </c>
      <c r="G90" s="57">
        <f t="shared" si="7"/>
        <v>5891.3953729999994</v>
      </c>
      <c r="H90" s="57">
        <f t="shared" si="11"/>
        <v>5891.3953729999994</v>
      </c>
      <c r="I90" s="57"/>
      <c r="J90" s="57">
        <f>5891395.373/1000</f>
        <v>5891.3953729999994</v>
      </c>
      <c r="K90" s="57"/>
      <c r="L90" s="57">
        <f t="shared" si="9"/>
        <v>5891.3953729999994</v>
      </c>
      <c r="M90" s="57">
        <v>215878.1</v>
      </c>
      <c r="N90" s="57">
        <v>225808.5</v>
      </c>
      <c r="O90" s="29"/>
      <c r="P90" s="29"/>
      <c r="Q90" s="29"/>
      <c r="R90" s="29"/>
      <c r="S90" s="29"/>
    </row>
    <row r="91" spans="1:19" ht="57.6" customHeight="1" x14ac:dyDescent="0.3">
      <c r="A91" s="29" t="s">
        <v>236</v>
      </c>
      <c r="B91" s="39" t="s">
        <v>237</v>
      </c>
      <c r="C91" s="40" t="s">
        <v>238</v>
      </c>
      <c r="D91" s="40">
        <v>2016</v>
      </c>
      <c r="E91" s="57">
        <f t="shared" si="10"/>
        <v>2940</v>
      </c>
      <c r="F91" s="57">
        <v>75747.600000000006</v>
      </c>
      <c r="G91" s="57">
        <f t="shared" si="7"/>
        <v>2940</v>
      </c>
      <c r="H91" s="57">
        <f t="shared" si="11"/>
        <v>2940</v>
      </c>
      <c r="I91" s="57"/>
      <c r="J91" s="57">
        <f>2940000/1000</f>
        <v>2940</v>
      </c>
      <c r="K91" s="57"/>
      <c r="L91" s="57">
        <f t="shared" si="9"/>
        <v>2940</v>
      </c>
      <c r="M91" s="57">
        <v>93057.3</v>
      </c>
      <c r="N91" s="57">
        <v>97337.9</v>
      </c>
      <c r="O91" s="29"/>
      <c r="P91" s="29"/>
      <c r="Q91" s="29"/>
      <c r="R91" s="29"/>
      <c r="S91" s="29"/>
    </row>
    <row r="92" spans="1:19" ht="46.2" customHeight="1" x14ac:dyDescent="0.3">
      <c r="A92" s="29" t="s">
        <v>239</v>
      </c>
      <c r="B92" s="39" t="s">
        <v>240</v>
      </c>
      <c r="C92" s="40" t="s">
        <v>241</v>
      </c>
      <c r="D92" s="40">
        <v>2016</v>
      </c>
      <c r="E92" s="57">
        <f t="shared" si="10"/>
        <v>3397.038</v>
      </c>
      <c r="F92" s="57">
        <v>92322.8</v>
      </c>
      <c r="G92" s="57">
        <f t="shared" si="7"/>
        <v>3397.038</v>
      </c>
      <c r="H92" s="57">
        <f t="shared" si="11"/>
        <v>3397.038</v>
      </c>
      <c r="I92" s="57"/>
      <c r="J92" s="57">
        <f>3397038/1000</f>
        <v>3397.038</v>
      </c>
      <c r="K92" s="57"/>
      <c r="L92" s="57">
        <f t="shared" si="9"/>
        <v>3397.038</v>
      </c>
      <c r="M92" s="57">
        <v>113420.2</v>
      </c>
      <c r="N92" s="57">
        <v>118637.5</v>
      </c>
      <c r="O92" s="29"/>
      <c r="P92" s="29"/>
      <c r="Q92" s="29"/>
      <c r="R92" s="29"/>
      <c r="S92" s="29"/>
    </row>
    <row r="93" spans="1:19" ht="51.6" customHeight="1" x14ac:dyDescent="0.3">
      <c r="A93" s="29" t="s">
        <v>242</v>
      </c>
      <c r="B93" s="39" t="s">
        <v>243</v>
      </c>
      <c r="C93" s="40" t="s">
        <v>244</v>
      </c>
      <c r="D93" s="40">
        <v>2016</v>
      </c>
      <c r="E93" s="57">
        <f t="shared" si="10"/>
        <v>3862.7555899999998</v>
      </c>
      <c r="F93" s="57">
        <v>152780.70000000001</v>
      </c>
      <c r="G93" s="57">
        <f t="shared" si="7"/>
        <v>3862.7555899999998</v>
      </c>
      <c r="H93" s="57">
        <f t="shared" si="11"/>
        <v>3862.7555899999998</v>
      </c>
      <c r="I93" s="57"/>
      <c r="J93" s="57">
        <f>3862755.59/1000</f>
        <v>3862.7555899999998</v>
      </c>
      <c r="K93" s="57"/>
      <c r="L93" s="57">
        <f t="shared" si="9"/>
        <v>3862.7555899999998</v>
      </c>
      <c r="M93" s="57">
        <v>198448.8</v>
      </c>
      <c r="N93" s="57">
        <v>207577.4</v>
      </c>
      <c r="O93" s="29"/>
      <c r="P93" s="29"/>
      <c r="Q93" s="29"/>
      <c r="R93" s="29"/>
      <c r="S93" s="29"/>
    </row>
    <row r="94" spans="1:19" ht="46.2" customHeight="1" x14ac:dyDescent="0.3">
      <c r="A94" s="29" t="s">
        <v>245</v>
      </c>
      <c r="B94" s="39" t="s">
        <v>246</v>
      </c>
      <c r="C94" s="40" t="s">
        <v>247</v>
      </c>
      <c r="D94" s="40">
        <v>2016</v>
      </c>
      <c r="E94" s="57">
        <f t="shared" si="10"/>
        <v>3843.2467200000001</v>
      </c>
      <c r="F94" s="57">
        <v>127276.5</v>
      </c>
      <c r="G94" s="57">
        <f t="shared" si="7"/>
        <v>3843.2467200000001</v>
      </c>
      <c r="H94" s="57">
        <f t="shared" si="11"/>
        <v>3843.2467200000001</v>
      </c>
      <c r="I94" s="57"/>
      <c r="J94" s="57">
        <f>3843246.72/1000</f>
        <v>3843.2467200000001</v>
      </c>
      <c r="K94" s="57"/>
      <c r="L94" s="57">
        <f t="shared" si="9"/>
        <v>3843.2467200000001</v>
      </c>
      <c r="M94" s="57">
        <v>165321.1</v>
      </c>
      <c r="N94" s="57">
        <v>172925.8</v>
      </c>
      <c r="O94" s="29"/>
      <c r="P94" s="29"/>
      <c r="Q94" s="29"/>
      <c r="R94" s="29"/>
      <c r="S94" s="29"/>
    </row>
    <row r="95" spans="1:19" ht="58.2" customHeight="1" x14ac:dyDescent="0.3">
      <c r="A95" s="29" t="s">
        <v>248</v>
      </c>
      <c r="B95" s="39" t="s">
        <v>249</v>
      </c>
      <c r="C95" s="40" t="s">
        <v>250</v>
      </c>
      <c r="D95" s="40">
        <v>2016</v>
      </c>
      <c r="E95" s="57">
        <f t="shared" si="10"/>
        <v>3823.73785</v>
      </c>
      <c r="F95" s="57">
        <v>141713.70000000001</v>
      </c>
      <c r="G95" s="57">
        <f t="shared" si="7"/>
        <v>3823.73785</v>
      </c>
      <c r="H95" s="57">
        <f t="shared" si="11"/>
        <v>3823.73785</v>
      </c>
      <c r="I95" s="57"/>
      <c r="J95" s="57">
        <f>3823737.85/1000</f>
        <v>3823.73785</v>
      </c>
      <c r="K95" s="57"/>
      <c r="L95" s="57">
        <f t="shared" si="9"/>
        <v>3823.73785</v>
      </c>
      <c r="M95" s="57">
        <v>184073.8</v>
      </c>
      <c r="N95" s="57">
        <v>192541.2</v>
      </c>
      <c r="O95" s="29"/>
      <c r="P95" s="29"/>
      <c r="Q95" s="29"/>
      <c r="R95" s="29"/>
      <c r="S95" s="29"/>
    </row>
    <row r="96" spans="1:19" ht="48" customHeight="1" x14ac:dyDescent="0.3">
      <c r="A96" s="29" t="s">
        <v>251</v>
      </c>
      <c r="B96" s="39" t="s">
        <v>252</v>
      </c>
      <c r="C96" s="40" t="s">
        <v>253</v>
      </c>
      <c r="D96" s="40">
        <v>2016</v>
      </c>
      <c r="E96" s="57">
        <f t="shared" si="10"/>
        <v>4388.0992500000002</v>
      </c>
      <c r="F96" s="57">
        <v>181951.6</v>
      </c>
      <c r="G96" s="57">
        <f t="shared" si="7"/>
        <v>4388.0992500000002</v>
      </c>
      <c r="H96" s="57">
        <f t="shared" si="11"/>
        <v>4388.0992500000002</v>
      </c>
      <c r="I96" s="57"/>
      <c r="J96" s="57">
        <f>4388099.25/1000</f>
        <v>4388.0992500000002</v>
      </c>
      <c r="K96" s="57"/>
      <c r="L96" s="57">
        <f t="shared" si="9"/>
        <v>4388.0992500000002</v>
      </c>
      <c r="M96" s="57">
        <v>236339.20000000001</v>
      </c>
      <c r="N96" s="57">
        <v>247210.8</v>
      </c>
      <c r="O96" s="29"/>
      <c r="P96" s="29"/>
      <c r="Q96" s="29"/>
      <c r="R96" s="29"/>
      <c r="S96" s="29"/>
    </row>
    <row r="97" spans="1:20" ht="25.2" customHeight="1" x14ac:dyDescent="0.3">
      <c r="A97" s="38" t="s">
        <v>254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29"/>
      <c r="P97" s="29"/>
      <c r="Q97" s="29"/>
      <c r="R97" s="29"/>
      <c r="S97" s="29"/>
    </row>
    <row r="98" spans="1:20" ht="82.95" customHeight="1" x14ac:dyDescent="0.3">
      <c r="A98" s="29" t="s">
        <v>255</v>
      </c>
      <c r="B98" s="39" t="s">
        <v>256</v>
      </c>
      <c r="C98" s="40" t="s">
        <v>257</v>
      </c>
      <c r="D98" s="40" t="s">
        <v>258</v>
      </c>
      <c r="E98" s="33">
        <v>20547.057000000001</v>
      </c>
      <c r="F98" s="33">
        <v>272266.77</v>
      </c>
      <c r="G98" s="33"/>
      <c r="H98" s="33"/>
      <c r="I98" s="33"/>
      <c r="J98" s="33"/>
      <c r="K98" s="33"/>
      <c r="L98" s="33">
        <v>20547.057000000001</v>
      </c>
      <c r="M98" s="57">
        <v>344200.3</v>
      </c>
      <c r="N98" s="57">
        <v>362946.3</v>
      </c>
      <c r="O98" s="29"/>
      <c r="P98" s="29"/>
      <c r="Q98" s="29"/>
      <c r="R98" s="29"/>
      <c r="S98" s="29"/>
    </row>
    <row r="99" spans="1:20" ht="26.4" customHeight="1" x14ac:dyDescent="0.3">
      <c r="A99" s="38" t="s">
        <v>259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29"/>
      <c r="P99" s="29"/>
      <c r="Q99" s="29"/>
      <c r="R99" s="29"/>
      <c r="S99" s="29"/>
    </row>
    <row r="100" spans="1:20" ht="78.599999999999994" customHeight="1" x14ac:dyDescent="0.3">
      <c r="A100" s="29" t="s">
        <v>260</v>
      </c>
      <c r="B100" s="66" t="s">
        <v>261</v>
      </c>
      <c r="C100" s="40" t="s">
        <v>262</v>
      </c>
      <c r="D100" s="41">
        <v>42450</v>
      </c>
      <c r="E100" s="57">
        <v>1224.3</v>
      </c>
      <c r="F100" s="57">
        <v>70373.89</v>
      </c>
      <c r="G100" s="57">
        <v>1224.3</v>
      </c>
      <c r="H100" s="57">
        <v>1224.3</v>
      </c>
      <c r="I100" s="57"/>
      <c r="J100" s="57">
        <v>1219.364</v>
      </c>
      <c r="K100" s="57">
        <v>4.8970000000000002</v>
      </c>
      <c r="L100" s="57">
        <v>1224.3</v>
      </c>
      <c r="M100" s="57"/>
      <c r="N100" s="57"/>
      <c r="O100" s="29"/>
      <c r="P100" s="29"/>
      <c r="Q100" s="29"/>
      <c r="R100" s="29"/>
      <c r="S100" s="29"/>
    </row>
    <row r="101" spans="1:20" s="71" customFormat="1" ht="35.4" customHeight="1" x14ac:dyDescent="0.3">
      <c r="A101" s="67" t="s">
        <v>263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17"/>
      <c r="P101" s="68"/>
      <c r="Q101" s="69"/>
      <c r="R101" s="17"/>
      <c r="S101" s="68"/>
      <c r="T101" s="70"/>
    </row>
    <row r="102" spans="1:20" s="71" customFormat="1" ht="27" customHeight="1" x14ac:dyDescent="0.3">
      <c r="A102" s="72" t="s">
        <v>264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3"/>
      <c r="P102" s="74"/>
      <c r="Q102" s="75"/>
      <c r="R102" s="73"/>
      <c r="S102" s="74"/>
      <c r="T102" s="70"/>
    </row>
    <row r="103" spans="1:20" s="71" customFormat="1" ht="82.8" x14ac:dyDescent="0.3">
      <c r="A103" s="29" t="s">
        <v>28</v>
      </c>
      <c r="B103" s="39" t="s">
        <v>265</v>
      </c>
      <c r="C103" s="40" t="s">
        <v>266</v>
      </c>
      <c r="D103" s="40" t="s">
        <v>267</v>
      </c>
      <c r="E103" s="57">
        <v>4500</v>
      </c>
      <c r="F103" s="57">
        <v>114592.34</v>
      </c>
      <c r="G103" s="60"/>
      <c r="H103" s="60"/>
      <c r="I103" s="60"/>
      <c r="J103" s="60"/>
      <c r="K103" s="60"/>
      <c r="L103" s="60"/>
      <c r="M103" s="60"/>
      <c r="N103" s="60"/>
      <c r="O103" s="61"/>
      <c r="P103" s="61"/>
      <c r="Q103" s="61"/>
      <c r="R103" s="61"/>
      <c r="S103" s="61"/>
      <c r="T103" s="70"/>
    </row>
    <row r="104" spans="1:20" s="71" customFormat="1" ht="28.2" customHeight="1" x14ac:dyDescent="0.3">
      <c r="A104" s="38" t="s">
        <v>268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61"/>
      <c r="P104" s="61"/>
      <c r="Q104" s="61"/>
      <c r="R104" s="61"/>
      <c r="S104" s="61"/>
      <c r="T104" s="70"/>
    </row>
    <row r="105" spans="1:20" s="71" customFormat="1" ht="70.95" customHeight="1" x14ac:dyDescent="0.3">
      <c r="A105" s="29" t="s">
        <v>31</v>
      </c>
      <c r="B105" s="39" t="s">
        <v>269</v>
      </c>
      <c r="C105" s="40" t="s">
        <v>270</v>
      </c>
      <c r="D105" s="41" t="s">
        <v>271</v>
      </c>
      <c r="E105" s="57">
        <v>10331.379999999999</v>
      </c>
      <c r="F105" s="57">
        <v>389998.68</v>
      </c>
      <c r="G105" s="57"/>
      <c r="H105" s="57"/>
      <c r="I105" s="57"/>
      <c r="J105" s="57"/>
      <c r="K105" s="57"/>
      <c r="L105" s="57"/>
      <c r="M105" s="57">
        <f>389998.68*1.057</f>
        <v>412228.60475999996</v>
      </c>
      <c r="N105" s="59"/>
      <c r="O105" s="61"/>
      <c r="P105" s="61"/>
      <c r="Q105" s="61"/>
      <c r="R105" s="61"/>
      <c r="S105" s="61"/>
      <c r="T105" s="70"/>
    </row>
    <row r="106" spans="1:20" s="71" customFormat="1" ht="43.95" customHeight="1" x14ac:dyDescent="0.3">
      <c r="A106" s="29" t="s">
        <v>34</v>
      </c>
      <c r="B106" s="39" t="s">
        <v>272</v>
      </c>
      <c r="C106" s="40" t="s">
        <v>273</v>
      </c>
      <c r="D106" s="41" t="s">
        <v>274</v>
      </c>
      <c r="E106" s="57">
        <v>3050</v>
      </c>
      <c r="F106" s="57">
        <v>52339.48</v>
      </c>
      <c r="G106" s="57"/>
      <c r="H106" s="57"/>
      <c r="I106" s="57"/>
      <c r="J106" s="57"/>
      <c r="K106" s="57"/>
      <c r="L106" s="57"/>
      <c r="M106" s="57">
        <f>52339.48*1.057</f>
        <v>55322.83036</v>
      </c>
      <c r="N106" s="59"/>
      <c r="O106" s="61"/>
      <c r="P106" s="61"/>
      <c r="Q106" s="61"/>
      <c r="R106" s="61"/>
      <c r="S106" s="61"/>
      <c r="T106" s="70"/>
    </row>
    <row r="107" spans="1:20" s="71" customFormat="1" ht="22.95" customHeight="1" x14ac:dyDescent="0.3">
      <c r="A107" s="38" t="s">
        <v>275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61"/>
      <c r="P107" s="61"/>
      <c r="Q107" s="61"/>
      <c r="R107" s="61"/>
      <c r="S107" s="61"/>
      <c r="T107" s="70"/>
    </row>
    <row r="108" spans="1:20" s="71" customFormat="1" ht="67.95" customHeight="1" x14ac:dyDescent="0.3">
      <c r="A108" s="29" t="s">
        <v>37</v>
      </c>
      <c r="B108" s="39" t="s">
        <v>276</v>
      </c>
      <c r="C108" s="40" t="s">
        <v>277</v>
      </c>
      <c r="D108" s="40" t="s">
        <v>278</v>
      </c>
      <c r="E108" s="57">
        <v>4594</v>
      </c>
      <c r="F108" s="57">
        <v>156328.84</v>
      </c>
      <c r="G108" s="57"/>
      <c r="H108" s="57"/>
      <c r="I108" s="57"/>
      <c r="J108" s="57"/>
      <c r="K108" s="57"/>
      <c r="L108" s="57"/>
      <c r="M108" s="57">
        <v>187252.91</v>
      </c>
      <c r="N108" s="57">
        <v>195676.83</v>
      </c>
      <c r="O108" s="61"/>
      <c r="P108" s="61"/>
      <c r="Q108" s="61"/>
      <c r="R108" s="61"/>
      <c r="S108" s="61"/>
      <c r="T108" s="70"/>
    </row>
    <row r="109" spans="1:20" s="71" customFormat="1" ht="55.95" customHeight="1" x14ac:dyDescent="0.3">
      <c r="A109" s="29" t="s">
        <v>40</v>
      </c>
      <c r="B109" s="39" t="s">
        <v>279</v>
      </c>
      <c r="C109" s="40" t="s">
        <v>280</v>
      </c>
      <c r="D109" s="40" t="s">
        <v>278</v>
      </c>
      <c r="E109" s="57">
        <v>805.46</v>
      </c>
      <c r="F109" s="57">
        <v>32754.18</v>
      </c>
      <c r="G109" s="57"/>
      <c r="H109" s="57"/>
      <c r="I109" s="57"/>
      <c r="J109" s="57"/>
      <c r="K109" s="57"/>
      <c r="L109" s="57"/>
      <c r="M109" s="57">
        <v>32754.18</v>
      </c>
      <c r="N109" s="57">
        <v>36806.699999999997</v>
      </c>
      <c r="O109" s="61"/>
      <c r="P109" s="61"/>
      <c r="Q109" s="61"/>
      <c r="R109" s="61"/>
      <c r="S109" s="61"/>
      <c r="T109" s="70"/>
    </row>
    <row r="110" spans="1:20" s="71" customFormat="1" ht="37.950000000000003" customHeight="1" x14ac:dyDescent="0.3">
      <c r="A110" s="29" t="s">
        <v>44</v>
      </c>
      <c r="B110" s="39" t="s">
        <v>281</v>
      </c>
      <c r="C110" s="40" t="s">
        <v>282</v>
      </c>
      <c r="D110" s="40" t="s">
        <v>283</v>
      </c>
      <c r="E110" s="57">
        <v>3211.1</v>
      </c>
      <c r="F110" s="57">
        <v>45650.62</v>
      </c>
      <c r="G110" s="57"/>
      <c r="H110" s="57"/>
      <c r="I110" s="57"/>
      <c r="J110" s="57"/>
      <c r="K110" s="57"/>
      <c r="L110" s="57"/>
      <c r="M110" s="57">
        <v>52428.5</v>
      </c>
      <c r="N110" s="57">
        <v>55276.4</v>
      </c>
      <c r="O110" s="61"/>
      <c r="P110" s="61"/>
      <c r="Q110" s="61"/>
      <c r="R110" s="61"/>
      <c r="S110" s="61"/>
      <c r="T110" s="70"/>
    </row>
    <row r="111" spans="1:20" s="71" customFormat="1" ht="46.2" customHeight="1" x14ac:dyDescent="0.3">
      <c r="A111" s="29" t="s">
        <v>48</v>
      </c>
      <c r="B111" s="39" t="s">
        <v>284</v>
      </c>
      <c r="C111" s="40" t="s">
        <v>280</v>
      </c>
      <c r="D111" s="40" t="s">
        <v>285</v>
      </c>
      <c r="E111" s="57">
        <v>138.904</v>
      </c>
      <c r="F111" s="57">
        <v>2882.39</v>
      </c>
      <c r="G111" s="57"/>
      <c r="H111" s="57"/>
      <c r="I111" s="57"/>
      <c r="J111" s="57"/>
      <c r="K111" s="57"/>
      <c r="L111" s="57"/>
      <c r="M111" s="57">
        <v>3105.8</v>
      </c>
      <c r="N111" s="57">
        <v>3193.3</v>
      </c>
      <c r="O111" s="61"/>
      <c r="P111" s="61"/>
      <c r="Q111" s="61"/>
      <c r="R111" s="61"/>
      <c r="S111" s="61"/>
      <c r="T111" s="70"/>
    </row>
    <row r="112" spans="1:20" s="71" customFormat="1" ht="55.95" customHeight="1" x14ac:dyDescent="0.3">
      <c r="A112" s="29" t="s">
        <v>51</v>
      </c>
      <c r="B112" s="39" t="s">
        <v>286</v>
      </c>
      <c r="C112" s="40" t="s">
        <v>280</v>
      </c>
      <c r="D112" s="40" t="s">
        <v>285</v>
      </c>
      <c r="E112" s="57">
        <v>1110.7719999999999</v>
      </c>
      <c r="F112" s="57">
        <v>110600.74</v>
      </c>
      <c r="G112" s="57"/>
      <c r="H112" s="57"/>
      <c r="I112" s="57"/>
      <c r="J112" s="57"/>
      <c r="K112" s="57"/>
      <c r="L112" s="57"/>
      <c r="M112" s="57">
        <v>110600.74</v>
      </c>
      <c r="N112" s="57">
        <v>179503.3</v>
      </c>
      <c r="O112" s="61"/>
      <c r="P112" s="61"/>
      <c r="Q112" s="61"/>
      <c r="R112" s="61"/>
      <c r="S112" s="61"/>
      <c r="T112" s="70"/>
    </row>
    <row r="113" spans="1:20" s="71" customFormat="1" ht="19.2" customHeight="1" x14ac:dyDescent="0.3">
      <c r="A113" s="38" t="s">
        <v>160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61"/>
      <c r="P113" s="61"/>
      <c r="Q113" s="61"/>
      <c r="R113" s="61"/>
      <c r="S113" s="61"/>
      <c r="T113" s="70"/>
    </row>
    <row r="114" spans="1:20" s="71" customFormat="1" ht="57" customHeight="1" x14ac:dyDescent="0.3">
      <c r="A114" s="29" t="s">
        <v>54</v>
      </c>
      <c r="B114" s="39" t="s">
        <v>287</v>
      </c>
      <c r="C114" s="40" t="s">
        <v>288</v>
      </c>
      <c r="D114" s="41">
        <v>42262</v>
      </c>
      <c r="E114" s="57">
        <v>1098.57</v>
      </c>
      <c r="F114" s="57">
        <v>190468.8</v>
      </c>
      <c r="G114" s="60"/>
      <c r="H114" s="60"/>
      <c r="I114" s="60"/>
      <c r="J114" s="60"/>
      <c r="K114" s="60"/>
      <c r="L114" s="60"/>
      <c r="M114" s="60"/>
      <c r="N114" s="60"/>
      <c r="O114" s="29" t="s">
        <v>289</v>
      </c>
      <c r="P114" s="29"/>
      <c r="Q114" s="29" t="s">
        <v>290</v>
      </c>
      <c r="R114" s="63">
        <v>43485</v>
      </c>
      <c r="S114" s="29"/>
      <c r="T114" s="70"/>
    </row>
    <row r="115" spans="1:20" s="71" customFormat="1" ht="22.95" customHeight="1" x14ac:dyDescent="0.3">
      <c r="A115" s="38" t="s">
        <v>167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29"/>
      <c r="P115" s="29"/>
      <c r="Q115" s="29"/>
      <c r="R115" s="63"/>
      <c r="S115" s="29"/>
      <c r="T115" s="70"/>
    </row>
    <row r="116" spans="1:20" s="71" customFormat="1" ht="43.95" customHeight="1" x14ac:dyDescent="0.3">
      <c r="A116" s="29" t="s">
        <v>57</v>
      </c>
      <c r="B116" s="39" t="s">
        <v>291</v>
      </c>
      <c r="C116" s="40" t="s">
        <v>292</v>
      </c>
      <c r="D116" s="40" t="s">
        <v>293</v>
      </c>
      <c r="E116" s="57">
        <v>1418.9680000000001</v>
      </c>
      <c r="F116" s="57">
        <v>38679.879999999997</v>
      </c>
      <c r="G116" s="57">
        <v>1418.9680000000001</v>
      </c>
      <c r="H116" s="57">
        <v>1418.9680000000001</v>
      </c>
      <c r="I116" s="57">
        <v>829.78099999999995</v>
      </c>
      <c r="J116" s="57"/>
      <c r="K116" s="57">
        <v>589.18700000000001</v>
      </c>
      <c r="L116" s="57">
        <v>1418.9680000000001</v>
      </c>
      <c r="M116" s="57"/>
      <c r="N116" s="57">
        <v>55544.307000000001</v>
      </c>
      <c r="O116" s="61"/>
      <c r="P116" s="61"/>
      <c r="Q116" s="61"/>
      <c r="R116" s="61"/>
      <c r="S116" s="61"/>
      <c r="T116" s="70"/>
    </row>
    <row r="117" spans="1:20" s="71" customFormat="1" x14ac:dyDescent="0.3">
      <c r="A117" s="76"/>
      <c r="B117" s="77"/>
      <c r="C117" s="78"/>
      <c r="D117" s="78"/>
      <c r="E117" s="78"/>
      <c r="F117" s="79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0"/>
    </row>
    <row r="118" spans="1:20" s="71" customFormat="1" x14ac:dyDescent="0.3">
      <c r="A118" s="76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0"/>
    </row>
  </sheetData>
  <mergeCells count="41">
    <mergeCell ref="A115:N115"/>
    <mergeCell ref="O101:Q101"/>
    <mergeCell ref="R101:S101"/>
    <mergeCell ref="A102:N102"/>
    <mergeCell ref="A104:N104"/>
    <mergeCell ref="A107:N107"/>
    <mergeCell ref="A113:N113"/>
    <mergeCell ref="A70:N70"/>
    <mergeCell ref="A74:N74"/>
    <mergeCell ref="A79:N79"/>
    <mergeCell ref="A97:N97"/>
    <mergeCell ref="A99:N99"/>
    <mergeCell ref="A101:N101"/>
    <mergeCell ref="A50:N50"/>
    <mergeCell ref="A52:N52"/>
    <mergeCell ref="A56:N56"/>
    <mergeCell ref="A62:N62"/>
    <mergeCell ref="A65:N65"/>
    <mergeCell ref="A67:N67"/>
    <mergeCell ref="A6:D6"/>
    <mergeCell ref="A7:D7"/>
    <mergeCell ref="A8:D8"/>
    <mergeCell ref="A9:N9"/>
    <mergeCell ref="A15:N15"/>
    <mergeCell ref="A17:N17"/>
    <mergeCell ref="I4:K4"/>
    <mergeCell ref="L4:L5"/>
    <mergeCell ref="M4:M5"/>
    <mergeCell ref="N4:N5"/>
    <mergeCell ref="O4:Q4"/>
    <mergeCell ref="R4:S4"/>
    <mergeCell ref="M1:N1"/>
    <mergeCell ref="A2:S2"/>
    <mergeCell ref="A4:A5"/>
    <mergeCell ref="B4:B5"/>
    <mergeCell ref="C4:C5"/>
    <mergeCell ref="D4:D5"/>
    <mergeCell ref="E4:E5"/>
    <mergeCell ref="F4:F5"/>
    <mergeCell ref="G4:G5"/>
    <mergeCell ref="H4:H5"/>
  </mergeCells>
  <pageMargins left="0" right="0" top="0.39370078740157483" bottom="0" header="0" footer="0"/>
  <pageSetup scale="62" fitToHeight="0" orientation="landscape" r:id="rId1"/>
  <headerFooter differentFirst="1">
    <oddHeader>&amp;C&amp;P</oddHeader>
  </headerFooter>
  <rowBreaks count="1" manualBreakCount="1">
    <brk id="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Невостр ПСД</vt:lpstr>
      <vt:lpstr>'Приложение Невостр ПСД'!Заголовки_для_печати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Вторушин Геннадий Алексеевич</cp:lastModifiedBy>
  <dcterms:created xsi:type="dcterms:W3CDTF">2019-07-01T10:10:29Z</dcterms:created>
  <dcterms:modified xsi:type="dcterms:W3CDTF">2019-07-01T10:10:57Z</dcterms:modified>
</cp:coreProperties>
</file>