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ВасилевскаяЕД\Внешняя за 2022 год\Внешняя 2022 заключение\"/>
    </mc:Choice>
  </mc:AlternateContent>
  <bookViews>
    <workbookView xWindow="14505" yWindow="-15" windowWidth="14310" windowHeight="12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Лист1!$A$8:$D$157</definedName>
    <definedName name="_xlnm.Print_Titles" localSheetId="0">Лист1!$6:$8</definedName>
    <definedName name="_xlnm.Print_Area" localSheetId="0">Лист1!$A$1:$D$157</definedName>
  </definedNames>
  <calcPr calcId="152511"/>
</workbook>
</file>

<file path=xl/calcChain.xml><?xml version="1.0" encoding="utf-8"?>
<calcChain xmlns="http://schemas.openxmlformats.org/spreadsheetml/2006/main">
  <c r="D157" i="1" l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 l="1"/>
</calcChain>
</file>

<file path=xl/sharedStrings.xml><?xml version="1.0" encoding="utf-8"?>
<sst xmlns="http://schemas.openxmlformats.org/spreadsheetml/2006/main" count="157" uniqueCount="157">
  <si>
    <t>№</t>
  </si>
  <si>
    <t>Наименование объекта</t>
  </si>
  <si>
    <t>Год начала реализации</t>
  </si>
  <si>
    <t>Аварийные противооползневые мероприятия на правом берегу реки Томи, Адрес:Томская область,  г. Томск, Кировский р-он.</t>
  </si>
  <si>
    <t>Левобережная объездная автодорога в г.Томске в Томской области (вторая очередь) Адрес: Томский район, г. Томск</t>
  </si>
  <si>
    <t>Строительство транспортной развязки в 2-х уровнях на пересечении пр. Комсомольского с ул. Пушкина. 2 этап, Адрес: г. Томск, Томская область</t>
  </si>
  <si>
    <t>"Автодорога к полигону бытовых отходов в с. Сурово-Сухоречье. ( в рамках объекта ""Строительство полигона по захоронению ТБО Томского района в Сурово-Сухоречье Томского района")". Начало трассы принято на 17 км автомобильной дороги "Томск-Мариинск", конец на ПК 91+15 у примыкания подъезда к полигону, Томская область</t>
  </si>
  <si>
    <t>Водоснабжение пос. Психбольницы. Адрес: г. Томск, Томская область</t>
  </si>
  <si>
    <t>Газоснабжение жилых домов мкр.Юбилейный ,Томская обл., г. Томск, с.Тимирязевское</t>
  </si>
  <si>
    <t>НС "Водопровод г.Томска (расширение), Томская область</t>
  </si>
  <si>
    <t>НС "Обустройство озера Еренеевское", Томская область, г. Томск</t>
  </si>
  <si>
    <t>НС "Проектирование сетей газоснабжения- IV очередь, строительство сетей электроснабжения -I очередь. пос.Наука, Томская обл., г. Томск</t>
  </si>
  <si>
    <t>НС "Строительство сетей водо-, газоснабжения и инвентаризация инженерных сетей пос.Апрель". Адрес: Томская область, г. Томск, пос. Апрель</t>
  </si>
  <si>
    <t>НС "Строительство сетей электроснабжения пос.Якорь,  Томская область, г. Томск</t>
  </si>
  <si>
    <t>НС "Тепломагистраль №6,Томская область,  г. Томск</t>
  </si>
  <si>
    <t>НС "Школа №3" (ул.К.Маркса),  Томская область, г. Томск, 634009</t>
  </si>
  <si>
    <t>НС"Место размещения сетей водоснабжения по ул.Ново-Трактовая,2в в с.Тимирязевское. Адрес: 634510, Томская область, г. Томск, пос. Тимирязево</t>
  </si>
  <si>
    <t>Реконструкция ул.Кольцевой в г.Томске -главный въезд на южную площадку особой экономической зоны технико-внедренческого типа. Адрес: Томская область, г. Томск, ул. Кольцевая</t>
  </si>
  <si>
    <t>Строительство сетей газоснабжения пос.Залесье, Томская обл., г. Томск</t>
  </si>
  <si>
    <t>Строительно-монтажные работы "Электроснабжение ВЛ-0,4кВ поселка НП Наука" г. Томска, Томская область</t>
  </si>
  <si>
    <t>НС "Троллейбусная линия №3, Томская обл., г. Томск</t>
  </si>
  <si>
    <t>" Расширение и восстановление набережной р.Ушайки (на участке выше и ниже устья р. Ушайки от 50 до 200 метров).", Томская обл., г. Томск</t>
  </si>
  <si>
    <t>Газификация городского кладбища в районе с. Воронино, Томская обл. Томский район</t>
  </si>
  <si>
    <t>Обустройство прилегающей территории МОУ СОШ №19 в г. Томске (стадион), Томская область, 634015</t>
  </si>
  <si>
    <t>Реконструкция автомобильной дороги от ул. Мичурина до Кузовлевского тракта, Томская обл, г. Томск</t>
  </si>
  <si>
    <t>Стадион общеобразовательной школы № 27, Томская обл., г. Томск, 634024</t>
  </si>
  <si>
    <t>Строительство городской магистрали ул.И.Черных до ул.Б.Куна, Томская обл., г. Томск, Томская область</t>
  </si>
  <si>
    <t>Строительство надземного пешеходного перехода по ул.Красноармейской в районе пл.Южной, Томская обл., г. Томск</t>
  </si>
  <si>
    <t>Строительство полигона снежного отвала в г. Томске,Томская область, в районе ул. Ивановского - ул. Лесной - Иркутский тракт</t>
  </si>
  <si>
    <t>Строительство ул. Говорова от ул. 79-ой Гв.Дивизии до ул. Интернационалистов (1-я очередь 1-й этап ); от ул. Интернационалистов до ул.Смирнова (2-я очередь), Томская обл., г. Томск</t>
  </si>
  <si>
    <t>Строительство ул.Беринга от Иркутского тракта до ул.Энтузиастов, Томская обл., г. Томск</t>
  </si>
  <si>
    <t>Стр-во надземного пешеходного перехода по Иркутскому тракту, Томская обл., г. Томск</t>
  </si>
  <si>
    <t>Стр-во надземного пешеходного перехода по пр. Мира, Томская обл., г. Томск</t>
  </si>
  <si>
    <t xml:space="preserve">Реконструкция стадиона  МОУ СОШ №49 </t>
  </si>
  <si>
    <t>Реконструкция  административного  здания  по ул.79-й Гвардейской Дивизии</t>
  </si>
  <si>
    <t>Реконструкция  административного  здания  по ул.Говорова, 25</t>
  </si>
  <si>
    <t>Внеплощадочные сети теплоснабжения, пароснабжения, хозяйственно-питьевого водопровода и противопожарного водовода до территории особой экономической зоны технико-внедренческого типа на территории г. Томска (участок № 2 в районе Кузовлевского тракта). Хозяйственно-питьевой водопровод. (Участок №1 от ВНС III подъема №1 на ул. Кирпичной до ул. Мичурина)</t>
  </si>
  <si>
    <t>Внеплощадочные сети теплоснабжения, пароснабжения, хозяйственно-питьевого водопровода и противопожарного водовода до территории особой экономической зоны технико-внедренческого типа на территории г. Томска (участок № 2 в районе Кузовлевского тракта). Противопожарный водовод</t>
  </si>
  <si>
    <t>Строительство ул. Степановской в г. Томске</t>
  </si>
  <si>
    <t xml:space="preserve">Строительство канализационной насосной станции № 4а и канализационных коллекторов </t>
  </si>
  <si>
    <t>Школа искусств Северного округа по ул. Лазарева (ПИР)</t>
  </si>
  <si>
    <t>Реконструкция  ул. Гоголя  от  ул. Никитина  до  ул. Алтайской</t>
  </si>
  <si>
    <t>Строительство спортивного зала школы № 65 в с. Дзержинское</t>
  </si>
  <si>
    <t>Лечебный корпус, г. Кедровый, 2 мкр.</t>
  </si>
  <si>
    <t>База ОРСа, г. Кедровый, промышленная зона</t>
  </si>
  <si>
    <t>Малосемейный жилой дом г. Кедрового , 2 мкр., д. № 14</t>
  </si>
  <si>
    <t>Заглубленное здание для нетраспортабельных больных для ОКБ г. Томск, ул. Ивана Черных 96/5</t>
  </si>
  <si>
    <t>Газоснабжение, Томская обл., Томский р-н, с. Воронино, ул. Центральная, 2 очередь</t>
  </si>
  <si>
    <t>Газоснабжение, Томская обл., Томский р-н, с. Нелюбино</t>
  </si>
  <si>
    <t>Газфикация зерносуш. комплекса комп. АПК "Шегарское", Томская обл., Томский р-н, с. Нащеково</t>
  </si>
  <si>
    <t>Газификация, зерносуш. комплекс, Томская обл., Томский р-н, с. Рыбалово</t>
  </si>
  <si>
    <t>Газификация зерносушильного комплекса СПК "Октябрьское ", Томская обл., Томский р-н с. Зоркальцево</t>
  </si>
  <si>
    <t xml:space="preserve">Газификация зерносушильного комплекса в п. Мирный, Томская обл., Томский р-н, </t>
  </si>
  <si>
    <t>Газификация зерносушильных комплексов ООО "Осипов"и К" с. Карагала, Томская обл., Шегарский р-н, с. Каргала</t>
  </si>
  <si>
    <t>Газификация, Томская обл., Томский р-н, п. Черная речка</t>
  </si>
  <si>
    <t>Газификация  Томская обл.,Кривошеинский р-н,с.Ново-Кривошеино</t>
  </si>
  <si>
    <t>Газоснабжение, Томская область, Колпашевский р-н, пос. Чажемто</t>
  </si>
  <si>
    <t>Здание по адресу г. Томск, ул. Р. Люксембург, 19</t>
  </si>
  <si>
    <t>Инженерная инфраструктура мкр. Томская обл., Парабельский р-н, п. Кирзавод с. Парабель, мкр. Светлый</t>
  </si>
  <si>
    <t xml:space="preserve">Инженерная инфраструктура, стр-во проезжей части дороги, Томская обл., Первомайский район, ул. Юбилейная, </t>
  </si>
  <si>
    <t>Инженерная инфраструктура, пос. индив. застройки электрост. кот. Центральная, Томская обл., Зырянский р-н, с. Зырянское</t>
  </si>
  <si>
    <t>Инженерная инфраструктура, Томская обл., Томский район, п. Заречный, сельский округ</t>
  </si>
  <si>
    <t>Инженерная инфраструктура п. Апрель, г. Томск, п. Апрель</t>
  </si>
  <si>
    <t>Инженерная инфраструктура, п. Вирион, г. Томск, п. Вирион</t>
  </si>
  <si>
    <t>Инженерная инфраструктура, п. Каскад, г. Томск, п. Каскад</t>
  </si>
  <si>
    <t>Инженерная инфраструктура поселки Александровского района Томская обл.,Александровский р-н,.с.Александровское,ул.Октябрьская</t>
  </si>
  <si>
    <t>Инфр. стр-во инж. инф. с.Кожевниково электр. мкр., Томская обл., Кожевниковский р-н, с. Кожевниково</t>
  </si>
  <si>
    <t>Инженерная инфраструктура, г.Томск НП Заречное</t>
  </si>
  <si>
    <t>Инфр. межпос. водопровода Томская обл., Кожевниковский р-н, с. Кожевниково</t>
  </si>
  <si>
    <t xml:space="preserve">Медсклады в с. Малиновка, Томская обл., Томский р-н, </t>
  </si>
  <si>
    <t>Реконструкция а/д Бакчар-Подгорное-Коломино, км130-км134, Томская область, Чаинский район</t>
  </si>
  <si>
    <t>Реконструкция производственной базы  при а/д Мельниково-Кожевниково-Чилино-Базой  (газификация) Томская область, Кожевниковский район</t>
  </si>
  <si>
    <t>Строительство РММ на производственной базе на а/д Томск-Каргала-Колпашево  Томская область, Шегарский район</t>
  </si>
  <si>
    <t>Реконструкция автомобильной дороги Первомайское-Орехово, км 18-27, км 27-33 Томская область, Первомайский район</t>
  </si>
  <si>
    <t>Реконструкция автомобильной дороги Томск-Аэропорт км 10-20 Томская область, Томский район</t>
  </si>
  <si>
    <t>Реконструкция производственной базы  (ж/д тупик) г. Томск ОГУП МТО ДО "Томскдорснаб" , Томская область, Томский район</t>
  </si>
  <si>
    <t>ПИР на строительство  автомобильной дороги  Березовка -Красная Горка км 10-40 Томская область, Первомайский  и Тегульдетский  районы</t>
  </si>
  <si>
    <t>ПИР на реконструкцию автомобильной дороги  Большедорохово - Тегульдет км 113-123 Томская область, Бакчарский район</t>
  </si>
  <si>
    <t>ПИР на строительство мостового перехода через  р. Кедровка  на автомобильной дороге Высокий Яр -Новая Бурка  Томская область, Бакчарский район</t>
  </si>
  <si>
    <t>ПИР на реконструкцию  автомобильной дороги Кедровый -Гарь-Кенга на уч. км.89-104 Томская область, Бакчарский район</t>
  </si>
  <si>
    <t>ПИР на строительство мостового перехода через р. Ягодная  на автомобильной дороге  Староабрамкино-Тискино  Томская область, Колпашевский  район</t>
  </si>
  <si>
    <t>ПИР и РД на строительство мостового перехода через р. Комлугач на автомобильной дороге Подъезд к Карнаухово  Томская область, Кривошеинский  район</t>
  </si>
  <si>
    <t>ПИР на строительство мостового перехода через  р.Амональный  на автомобильной дороге Тунгусово-Могочино-Лысая Гора  Томская область, Молчановский  район</t>
  </si>
  <si>
    <t>ПИР на строительство мостового перехода через р. Пигейга на автомобильной дороге Тунгусово-Могочино-Лысая Гора  Томская область, Молчановский  район</t>
  </si>
  <si>
    <t>ПИР на строительство мостового перехода через р. Безымянный (Тюзинка) на автомобильной дороге  Тегульдет-Белый Яр  Томская область, Тегульдетский  район</t>
  </si>
  <si>
    <t>Инженерные изыскания на строительство автомобильной дороги г.Стрежевой-п.Медведово  Томская область, Александровский  район</t>
  </si>
  <si>
    <t>ПИР на реконструкцию  автомобильной дороги Большедорохово-Тегульдет км 63-85  Томская область, Зырянский  район</t>
  </si>
  <si>
    <t>ПИР на строительство автомобильной дороги Каргасок-Средний Васюган км 72-88 Томская область, Каргасокский   район</t>
  </si>
  <si>
    <t>ПИР на строительство автомобильной дороги Катылга- Инкино (Североширотная) Томская область, Каргасокский   район</t>
  </si>
  <si>
    <t>ПИР на строительств автомобильной дороги  Басандайка границы  Кемеровской  области  Томская область, Тегульдетский  район</t>
  </si>
  <si>
    <t>ПИР на строительство автомобильной дороги  Мазалово-Новорождественка км 0-15 Томская область, Томский  район</t>
  </si>
  <si>
    <t>ПИР на реконструкцию  автомобильной дороги Томск-Мариинск км 0-76  Томская область, Томский  район</t>
  </si>
  <si>
    <t>ПИР на строительство РММ в Лоскутово на автомобильной дороге Томск-Аэропорт Томская область, Томский  район</t>
  </si>
  <si>
    <t>ПИР на реконструкцию  автомобильной дороги Подъезд к с.Эушта  Томская область, Томский  район</t>
  </si>
  <si>
    <t>ПИР на реконструкцию Томск- Аэропорт км 0-10 Томская область, Томский  район</t>
  </si>
  <si>
    <t>ПИР на строительство автомобильной дороги с Яр- граница Кемеровской области в направлении с Усть Сосновка  Томская область, Томский  район</t>
  </si>
  <si>
    <t>ПИР на реконструкцию  автомобильной дороги Проспект Чекистский города Томска   Томская область, г.Томск</t>
  </si>
  <si>
    <t>ПИР на реконструкцию  автомобильной дороги Белый Яр-Степановка км 50-62 Томская область, Верхнекетский  район</t>
  </si>
  <si>
    <t>Обоснование инвестиций на строительство мостового перехода через р. Обь у г.Колпашево  Томская область, Колпашевский  район</t>
  </si>
  <si>
    <t>ПИР на реконструкцию  мостового перехода через р.1-я Черная на автомобильной дороге Первомайское -Белый Яр Томская область, Первомайский  район</t>
  </si>
  <si>
    <t>Обоснование инвестиций  транспортной связи ТВЗ с аэропортом г. Томска Томская область, Томский  район</t>
  </si>
  <si>
    <t>ПИР на строительство автомобильной дороги Первомайское -Белый Яр км 112-130 Томская область, Первомайский  район</t>
  </si>
  <si>
    <t>Автодорога ул.Солнечная-ул.Ленина с бульваром в г.Северске, Томская обл., ЗАТО Северск</t>
  </si>
  <si>
    <t>Расширение территории кладбища в дер.Семиозерки</t>
  </si>
  <si>
    <t>Реконструкция здания под городской архив  по адресу: Томская обл., ЗАТО Северск, г.Северск, ул.Транспортная, 16</t>
  </si>
  <si>
    <t>Строительство 6 скважин на существующих подземных водозаборах (3 очередь). Водозабор № 2. Скважины № 5а, №15а, 16б, 18б в г.Северске Томской обл.</t>
  </si>
  <si>
    <t>Строительство водозабора №3 по адресу:  Томская обл., ЗАТО Северск, г.Северск, первое участковое лесничество, уч. №5</t>
  </si>
  <si>
    <t>Строительство запасного выхода с южного торца здания по адресу: Томская обл., ЗАТО Северск, пос.Самусь, Пекарского, 24</t>
  </si>
  <si>
    <t>Строительство почетной аллеи на существующем кладбище на 20 захоронений по адресу: Томская обл., ЗАТО Северск, г. Северск, ул. Предзаводская</t>
  </si>
  <si>
    <t>Строительство учебно-тренировочного тира для СДЮСШОР им.Л.Егоровой, по адресу: Томская обл., ЗАТО Северск, г. Северск, ул. Первомайская, 1</t>
  </si>
  <si>
    <t>Разработка ПСД для строительства торговой площадки для проведения ярмарок по адресу: Томская обл., ЗАТО Северск, г.Северск, ул.Курчатова, 11в.</t>
  </si>
  <si>
    <t>Блочная котельная установка, работающая на угле, Томская область, Первомайский район, п. Улу-Юл, ул. Пролетарская, 41</t>
  </si>
  <si>
    <t>Инженерная инфраструктура, стр-во дороги по ул. Строителей, Томская обл., Тегульдетский р-н, с. Тегульдет</t>
  </si>
  <si>
    <t>Инженерная инфраструктура Томская обл. Кривошеинский район,с. Кривошеино, пер. Садовый, пер. Березовый, ул. Воинов-Интернационалистов</t>
  </si>
  <si>
    <t>инж.инф.п.Академический -2 ,г.Томск ,п.Академический -2</t>
  </si>
  <si>
    <t>инженерная инфраструктура.п.Просторный,г.Томск,п.Просторный</t>
  </si>
  <si>
    <t>инженерная инфраструктурап.Родник,г.Томск,п.Родник</t>
  </si>
  <si>
    <t>инженерная инфраструктура Томская обл.,Томский район,с.Моряковский Затон</t>
  </si>
  <si>
    <t>инженерная инфраструктура.пос.инд.застр.стро-во а/д Томская обл.Шегарский район,с.Мельниково,ул.Дорожников</t>
  </si>
  <si>
    <t>инженерная инфраструктурапос.инд.застр.стро-во наружного водопровода Томская обл. Шегарский район,   с.Мельниково ул.Дорожников</t>
  </si>
  <si>
    <t>инженерная инфраструктура.пос.инд.застр.реконстр. эл/снабжения Томская обл.,Шегарский р-н  п.Баткат и с. Ново-Ильинка</t>
  </si>
  <si>
    <t>газопровод Томская обл.,Чаинский район,с.Коломино-Леботер</t>
  </si>
  <si>
    <t xml:space="preserve">Реконструкция административного здания по ул.Смирнова,36      (Детская поликлиника №4)             </t>
  </si>
  <si>
    <t>Спортивная площадка, 634021, г.Томск, ул.Сибирская, 81В</t>
  </si>
  <si>
    <t>Газоснабжение п.Самусь Томской области(1 очередь) г.Северск,ул.Набережная</t>
  </si>
  <si>
    <t>Газоснабжение Томская обл.,Томский р-н,п.Кайдаловка</t>
  </si>
  <si>
    <t>Газификация  Томская обл.,Кривошеинский район,с.Кривошеино</t>
  </si>
  <si>
    <t>Газоснабжение Томская обл.,Томский р-н ,с.Кафтанчиково</t>
  </si>
  <si>
    <t>Газоснабжениес.Корнилово Томский р-он 3 оч,Томская обл.,Томский р-н,с.Корнилово</t>
  </si>
  <si>
    <t>Газоснабжение Томская обл.,Томский р-н,с.Корнилово  4 оч</t>
  </si>
  <si>
    <t>Газификация Томская область, с.Кривошеино-с.н.,Кривошеин-д.Пудовка</t>
  </si>
  <si>
    <t>Газоснабжение Томская обл.,Шегарский р-н,с.Малиновка</t>
  </si>
  <si>
    <t>Газоснабжение Томская обл.,Шегарский р-н,с.Мельниково</t>
  </si>
  <si>
    <t>Газоснабжение Томская обл.,Шегарский р-н,с.Нащеково(Агрогородок)</t>
  </si>
  <si>
    <t>Газоснабжение Томская обл.,Кожевниковский р-н,с.Новопокровка</t>
  </si>
  <si>
    <t>Газоснабжение Томская обл.,Томский р-н,с.Поросино, 1 очередь</t>
  </si>
  <si>
    <t>Газоснабжение Томская обл.,Томский р-н,с.Рыбалово мун.обр.</t>
  </si>
  <si>
    <t>Газификация  Томская обл.,Кривошеинский р-н,ул.Мелиоративная</t>
  </si>
  <si>
    <t>Газоснабжение  Томская обл.,Томский р-н, п.Моряковский Затон</t>
  </si>
  <si>
    <t>Газификация животнод.комплекса ООО "Корнилово",Томская обл.,Томский р-н, с.Корнилово</t>
  </si>
  <si>
    <t>Газификация Томская обл.,Кожевниковский р-н,с.Кожевниково</t>
  </si>
  <si>
    <t>Газопровод  г.Томск,п.Хромовка (Фермер.хоз-во)</t>
  </si>
  <si>
    <t>Газоснабжение котельной школы Томская обл.,Томский р-н,с.Лучаново</t>
  </si>
  <si>
    <t>инженерная инфраструктура.водоснабж.пр.объектов Томская обл.,Парабельский  р-н,п.Кирзавод</t>
  </si>
  <si>
    <t>инженерная инфраструктура.стр-во проезжей части дороги Томская обл.,Первомайский район, с.Первомайское ул.Комсом.ул.Зеленая</t>
  </si>
  <si>
    <t>инфрастр.ВЛИ-03 с.Зырянское,Томская обл.,Зырянский р-н,с.Зырянское</t>
  </si>
  <si>
    <t>инфраструктур.Кожевниковской наруж.сетий Томская обл.Кожевниковский р-н,с.Кожевниково</t>
  </si>
  <si>
    <t>ликвидация чрезвычайной ситуации ,вызванной уменьшением подачи газа в жилые дома г.Томск,п.Просторный</t>
  </si>
  <si>
    <t>Реконструкция инженерных сетей западной части г.Северска, Томская обл., ЗАТО Северск</t>
  </si>
  <si>
    <t>Газоснабжение Томская область,Томский р-он п.Рассвет,ул.Строителей 1оч</t>
  </si>
  <si>
    <t>Газификация зерносушильных комплексов Томская обл., Кривошеинский р-н, с. Кривошеино</t>
  </si>
  <si>
    <t>Кассовые расходы с начала реализации</t>
  </si>
  <si>
    <t>Свод по объектам незавершенного строительства, с даты начала формирования которых истекло более 10 лет</t>
  </si>
  <si>
    <t>ВСЕГО, из них:</t>
  </si>
  <si>
    <t>Приложение 9</t>
  </si>
  <si>
    <t>тыс.руб.</t>
  </si>
  <si>
    <t>Основание: пояснительная записка Департамента финансов к отчету об исполнении консолидированного бюджета 
(Сведения ф. 0503190)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</si>
</sst>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/>
    </xf>
    <xf numFmtId="3" fontId="5" fillId="2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view="pageBreakPreview" zoomScaleNormal="120" zoomScaleSheetLayoutView="100" workbookViewId="0">
      <selection activeCell="A4" sqref="A4:D4"/>
    </sheetView>
  </sheetViews>
  <sheetFormatPr defaultRowHeight="15" x14ac:dyDescent="0.25"/>
  <cols>
    <col min="1" max="1" width="4.5703125" style="5" customWidth="1"/>
    <col min="2" max="2" width="71.5703125" style="9" customWidth="1"/>
    <col min="3" max="3" width="11" style="5" customWidth="1"/>
    <col min="4" max="4" width="13.85546875" style="6" customWidth="1"/>
    <col min="5" max="16384" width="9.140625" style="6"/>
  </cols>
  <sheetData>
    <row r="1" spans="1:4" ht="20.25" x14ac:dyDescent="0.3">
      <c r="D1" s="22" t="s">
        <v>154</v>
      </c>
    </row>
    <row r="3" spans="1:4" ht="37.5" customHeight="1" x14ac:dyDescent="0.25">
      <c r="A3" s="25" t="s">
        <v>152</v>
      </c>
      <c r="B3" s="26"/>
      <c r="C3" s="26"/>
      <c r="D3" s="26"/>
    </row>
    <row r="4" spans="1:4" ht="36.75" customHeight="1" x14ac:dyDescent="0.25">
      <c r="A4" s="27" t="s">
        <v>156</v>
      </c>
      <c r="B4" s="27"/>
      <c r="C4" s="27"/>
      <c r="D4" s="27"/>
    </row>
    <row r="5" spans="1:4" x14ac:dyDescent="0.25">
      <c r="A5" s="7"/>
      <c r="D5" s="8" t="s">
        <v>155</v>
      </c>
    </row>
    <row r="6" spans="1:4" ht="35.25" customHeight="1" x14ac:dyDescent="0.25">
      <c r="A6" s="31" t="s">
        <v>0</v>
      </c>
      <c r="B6" s="28" t="s">
        <v>1</v>
      </c>
      <c r="C6" s="30" t="s">
        <v>2</v>
      </c>
      <c r="D6" s="30" t="s">
        <v>151</v>
      </c>
    </row>
    <row r="7" spans="1:4" x14ac:dyDescent="0.25">
      <c r="A7" s="32"/>
      <c r="B7" s="29"/>
      <c r="C7" s="30"/>
      <c r="D7" s="30"/>
    </row>
    <row r="8" spans="1:4" x14ac:dyDescent="0.25">
      <c r="A8" s="1">
        <v>1</v>
      </c>
      <c r="B8" s="10">
        <v>2</v>
      </c>
      <c r="C8" s="2">
        <v>3</v>
      </c>
      <c r="D8" s="2">
        <v>4</v>
      </c>
    </row>
    <row r="9" spans="1:4" s="20" customFormat="1" ht="24" customHeight="1" x14ac:dyDescent="0.2">
      <c r="A9" s="18"/>
      <c r="B9" s="21" t="s">
        <v>153</v>
      </c>
      <c r="C9" s="19"/>
      <c r="D9" s="23">
        <f>SUM(D10:D157)</f>
        <v>3392009.9550000001</v>
      </c>
    </row>
    <row r="10" spans="1:4" ht="25.5" x14ac:dyDescent="0.25">
      <c r="A10" s="1">
        <v>1</v>
      </c>
      <c r="B10" s="11" t="s">
        <v>3</v>
      </c>
      <c r="C10" s="3">
        <v>2008</v>
      </c>
      <c r="D10" s="24">
        <f>241206372/1000</f>
        <v>241206.372</v>
      </c>
    </row>
    <row r="11" spans="1:4" ht="25.5" x14ac:dyDescent="0.25">
      <c r="A11" s="1">
        <v>2</v>
      </c>
      <c r="B11" s="11" t="s">
        <v>4</v>
      </c>
      <c r="C11" s="3">
        <v>2009</v>
      </c>
      <c r="D11" s="24">
        <f>1589317266/1000</f>
        <v>1589317.2660000001</v>
      </c>
    </row>
    <row r="12" spans="1:4" ht="25.5" x14ac:dyDescent="0.25">
      <c r="A12" s="1">
        <v>3</v>
      </c>
      <c r="B12" s="12" t="s">
        <v>5</v>
      </c>
      <c r="C12" s="2">
        <v>2010</v>
      </c>
      <c r="D12" s="24">
        <f>2252171.9/1000</f>
        <v>2252.1718999999998</v>
      </c>
    </row>
    <row r="13" spans="1:4" ht="68.25" customHeight="1" x14ac:dyDescent="0.25">
      <c r="A13" s="1">
        <v>4</v>
      </c>
      <c r="B13" s="11" t="s">
        <v>6</v>
      </c>
      <c r="C13" s="3">
        <v>1998</v>
      </c>
      <c r="D13" s="24">
        <f>36212032.42/1000</f>
        <v>36212.032420000003</v>
      </c>
    </row>
    <row r="14" spans="1:4" x14ac:dyDescent="0.25">
      <c r="A14" s="1">
        <v>5</v>
      </c>
      <c r="B14" s="11" t="s">
        <v>7</v>
      </c>
      <c r="C14" s="3">
        <v>2003</v>
      </c>
      <c r="D14" s="24">
        <f>67854833.09/1000</f>
        <v>67854.83309</v>
      </c>
    </row>
    <row r="15" spans="1:4" ht="25.5" x14ac:dyDescent="0.25">
      <c r="A15" s="1">
        <v>6</v>
      </c>
      <c r="B15" s="11" t="s">
        <v>8</v>
      </c>
      <c r="C15" s="3">
        <v>2009</v>
      </c>
      <c r="D15" s="24">
        <f>653800/1000</f>
        <v>653.79999999999995</v>
      </c>
    </row>
    <row r="16" spans="1:4" x14ac:dyDescent="0.25">
      <c r="A16" s="1">
        <v>7</v>
      </c>
      <c r="B16" s="11" t="s">
        <v>9</v>
      </c>
      <c r="C16" s="3">
        <v>2005</v>
      </c>
      <c r="D16" s="24">
        <f>5000000/1000</f>
        <v>5000</v>
      </c>
    </row>
    <row r="17" spans="1:4" x14ac:dyDescent="0.25">
      <c r="A17" s="1">
        <v>8</v>
      </c>
      <c r="B17" s="11" t="s">
        <v>10</v>
      </c>
      <c r="C17" s="3">
        <v>2006</v>
      </c>
      <c r="D17" s="24">
        <f>2948554/1000</f>
        <v>2948.5540000000001</v>
      </c>
    </row>
    <row r="18" spans="1:4" ht="25.5" x14ac:dyDescent="0.25">
      <c r="A18" s="1">
        <v>9</v>
      </c>
      <c r="B18" s="11" t="s">
        <v>11</v>
      </c>
      <c r="C18" s="3">
        <v>2005</v>
      </c>
      <c r="D18" s="24">
        <f>140726.15/1000</f>
        <v>140.72614999999999</v>
      </c>
    </row>
    <row r="19" spans="1:4" ht="25.5" x14ac:dyDescent="0.25">
      <c r="A19" s="1">
        <v>10</v>
      </c>
      <c r="B19" s="11" t="s">
        <v>12</v>
      </c>
      <c r="C19" s="3">
        <v>2005</v>
      </c>
      <c r="D19" s="24">
        <f>1500000/1000</f>
        <v>1500</v>
      </c>
    </row>
    <row r="20" spans="1:4" x14ac:dyDescent="0.25">
      <c r="A20" s="1">
        <v>11</v>
      </c>
      <c r="B20" s="11" t="s">
        <v>13</v>
      </c>
      <c r="C20" s="3">
        <v>2004</v>
      </c>
      <c r="D20" s="24">
        <f>500000/1000</f>
        <v>500</v>
      </c>
    </row>
    <row r="21" spans="1:4" x14ac:dyDescent="0.25">
      <c r="A21" s="1">
        <v>12</v>
      </c>
      <c r="B21" s="11" t="s">
        <v>14</v>
      </c>
      <c r="C21" s="3">
        <v>1997</v>
      </c>
      <c r="D21" s="24">
        <f>7322210.08/1000</f>
        <v>7322.2100799999998</v>
      </c>
    </row>
    <row r="22" spans="1:4" x14ac:dyDescent="0.25">
      <c r="A22" s="1">
        <v>13</v>
      </c>
      <c r="B22" s="11" t="s">
        <v>15</v>
      </c>
      <c r="C22" s="3">
        <v>2008</v>
      </c>
      <c r="D22" s="24">
        <f>8413233.96/1000</f>
        <v>8413.2339600000014</v>
      </c>
    </row>
    <row r="23" spans="1:4" ht="25.5" x14ac:dyDescent="0.25">
      <c r="A23" s="1">
        <v>14</v>
      </c>
      <c r="B23" s="11" t="s">
        <v>16</v>
      </c>
      <c r="C23" s="3">
        <v>2009</v>
      </c>
      <c r="D23" s="24">
        <f>1934643.22/1000</f>
        <v>1934.6432199999999</v>
      </c>
    </row>
    <row r="24" spans="1:4" ht="38.25" x14ac:dyDescent="0.25">
      <c r="A24" s="1">
        <v>15</v>
      </c>
      <c r="B24" s="11" t="s">
        <v>17</v>
      </c>
      <c r="C24" s="3">
        <v>2008</v>
      </c>
      <c r="D24" s="24">
        <f>242846783.91/1000</f>
        <v>242846.78391</v>
      </c>
    </row>
    <row r="25" spans="1:4" ht="24.75" customHeight="1" x14ac:dyDescent="0.25">
      <c r="A25" s="1">
        <v>16</v>
      </c>
      <c r="B25" s="11" t="s">
        <v>18</v>
      </c>
      <c r="C25" s="3">
        <v>2004</v>
      </c>
      <c r="D25" s="24">
        <f>500000/1000</f>
        <v>500</v>
      </c>
    </row>
    <row r="26" spans="1:4" ht="25.5" x14ac:dyDescent="0.25">
      <c r="A26" s="1">
        <v>17</v>
      </c>
      <c r="B26" s="12" t="s">
        <v>19</v>
      </c>
      <c r="C26" s="2">
        <v>2005</v>
      </c>
      <c r="D26" s="24">
        <f>180431.17/1000</f>
        <v>180.43117000000001</v>
      </c>
    </row>
    <row r="27" spans="1:4" x14ac:dyDescent="0.25">
      <c r="A27" s="1">
        <v>18</v>
      </c>
      <c r="B27" s="11" t="s">
        <v>20</v>
      </c>
      <c r="C27" s="3">
        <v>1998</v>
      </c>
      <c r="D27" s="24">
        <f>3153672.84/1000</f>
        <v>3153.6728399999997</v>
      </c>
    </row>
    <row r="28" spans="1:4" ht="25.5" x14ac:dyDescent="0.25">
      <c r="A28" s="1">
        <v>19</v>
      </c>
      <c r="B28" s="11" t="s">
        <v>21</v>
      </c>
      <c r="C28" s="3">
        <v>2007</v>
      </c>
      <c r="D28" s="24">
        <f>1099957.4/1000</f>
        <v>1099.9574</v>
      </c>
    </row>
    <row r="29" spans="1:4" ht="25.5" x14ac:dyDescent="0.25">
      <c r="A29" s="1">
        <v>20</v>
      </c>
      <c r="B29" s="11" t="s">
        <v>22</v>
      </c>
      <c r="C29" s="3">
        <v>2008</v>
      </c>
      <c r="D29" s="24">
        <f>1020000/1000</f>
        <v>1020</v>
      </c>
    </row>
    <row r="30" spans="1:4" ht="25.5" x14ac:dyDescent="0.25">
      <c r="A30" s="1">
        <v>21</v>
      </c>
      <c r="B30" s="11" t="s">
        <v>23</v>
      </c>
      <c r="C30" s="3">
        <v>2009</v>
      </c>
      <c r="D30" s="24">
        <f>500000/1000</f>
        <v>500</v>
      </c>
    </row>
    <row r="31" spans="1:4" ht="25.5" x14ac:dyDescent="0.25">
      <c r="A31" s="1">
        <v>22</v>
      </c>
      <c r="B31" s="11" t="s">
        <v>24</v>
      </c>
      <c r="C31" s="3">
        <v>2009</v>
      </c>
      <c r="D31" s="24">
        <f>369548.3/1000</f>
        <v>369.54829999999998</v>
      </c>
    </row>
    <row r="32" spans="1:4" x14ac:dyDescent="0.25">
      <c r="A32" s="1">
        <v>23</v>
      </c>
      <c r="B32" s="11" t="s">
        <v>25</v>
      </c>
      <c r="C32" s="3">
        <v>2009</v>
      </c>
      <c r="D32" s="24">
        <f>300000/1000</f>
        <v>300</v>
      </c>
    </row>
    <row r="33" spans="1:4" ht="25.5" x14ac:dyDescent="0.25">
      <c r="A33" s="1">
        <v>24</v>
      </c>
      <c r="B33" s="13" t="s">
        <v>26</v>
      </c>
      <c r="C33" s="3">
        <v>2010</v>
      </c>
      <c r="D33" s="24">
        <f>17622.29/1000</f>
        <v>17.62229</v>
      </c>
    </row>
    <row r="34" spans="1:4" ht="25.5" x14ac:dyDescent="0.25">
      <c r="A34" s="1">
        <v>25</v>
      </c>
      <c r="B34" s="11" t="s">
        <v>27</v>
      </c>
      <c r="C34" s="3">
        <v>2009</v>
      </c>
      <c r="D34" s="24">
        <f>1129343.65/1000</f>
        <v>1129.3436499999998</v>
      </c>
    </row>
    <row r="35" spans="1:4" ht="32.25" customHeight="1" x14ac:dyDescent="0.25">
      <c r="A35" s="1">
        <v>26</v>
      </c>
      <c r="B35" s="11" t="s">
        <v>28</v>
      </c>
      <c r="C35" s="3">
        <v>2006</v>
      </c>
      <c r="D35" s="24">
        <f>661802.48/1000</f>
        <v>661.80247999999995</v>
      </c>
    </row>
    <row r="36" spans="1:4" ht="38.25" x14ac:dyDescent="0.25">
      <c r="A36" s="1">
        <v>27</v>
      </c>
      <c r="B36" s="11" t="s">
        <v>29</v>
      </c>
      <c r="C36" s="3">
        <v>2009</v>
      </c>
      <c r="D36" s="24">
        <f>342427.01/1000</f>
        <v>342.42701</v>
      </c>
    </row>
    <row r="37" spans="1:4" ht="25.5" x14ac:dyDescent="0.25">
      <c r="A37" s="1">
        <v>28</v>
      </c>
      <c r="B37" s="11" t="s">
        <v>30</v>
      </c>
      <c r="C37" s="3">
        <v>2009</v>
      </c>
      <c r="D37" s="24">
        <f>9350000/1000</f>
        <v>9350</v>
      </c>
    </row>
    <row r="38" spans="1:4" ht="25.5" x14ac:dyDescent="0.25">
      <c r="A38" s="1">
        <v>29</v>
      </c>
      <c r="B38" s="11" t="s">
        <v>31</v>
      </c>
      <c r="C38" s="3">
        <v>2009</v>
      </c>
      <c r="D38" s="24">
        <f>1495245.06/1000</f>
        <v>1495.24506</v>
      </c>
    </row>
    <row r="39" spans="1:4" x14ac:dyDescent="0.25">
      <c r="A39" s="1">
        <v>30</v>
      </c>
      <c r="B39" s="11" t="s">
        <v>32</v>
      </c>
      <c r="C39" s="3">
        <v>2009</v>
      </c>
      <c r="D39" s="24">
        <f>571249.06/1000</f>
        <v>571.2490600000001</v>
      </c>
    </row>
    <row r="40" spans="1:4" x14ac:dyDescent="0.25">
      <c r="A40" s="1">
        <v>31</v>
      </c>
      <c r="B40" s="11" t="s">
        <v>33</v>
      </c>
      <c r="C40" s="3">
        <v>2011</v>
      </c>
      <c r="D40" s="24">
        <f>1282988.76/1000</f>
        <v>1282.98876</v>
      </c>
    </row>
    <row r="41" spans="1:4" ht="25.5" x14ac:dyDescent="0.25">
      <c r="A41" s="1">
        <v>32</v>
      </c>
      <c r="B41" s="11" t="s">
        <v>122</v>
      </c>
      <c r="C41" s="3">
        <v>2011</v>
      </c>
      <c r="D41" s="24">
        <f>10400000/1000</f>
        <v>10400</v>
      </c>
    </row>
    <row r="42" spans="1:4" x14ac:dyDescent="0.25">
      <c r="A42" s="1">
        <v>33</v>
      </c>
      <c r="B42" s="11" t="s">
        <v>34</v>
      </c>
      <c r="C42" s="3">
        <v>2011</v>
      </c>
      <c r="D42" s="24">
        <f>71724288.61/1000</f>
        <v>71724.288610000003</v>
      </c>
    </row>
    <row r="43" spans="1:4" x14ac:dyDescent="0.25">
      <c r="A43" s="1">
        <v>34</v>
      </c>
      <c r="B43" s="11" t="s">
        <v>35</v>
      </c>
      <c r="C43" s="3">
        <v>2011</v>
      </c>
      <c r="D43" s="24">
        <f>90375840/1000</f>
        <v>90375.84</v>
      </c>
    </row>
    <row r="44" spans="1:4" ht="82.5" customHeight="1" x14ac:dyDescent="0.25">
      <c r="A44" s="1">
        <v>35</v>
      </c>
      <c r="B44" s="11" t="s">
        <v>36</v>
      </c>
      <c r="C44" s="3">
        <v>2011</v>
      </c>
      <c r="D44" s="24">
        <f>338061228.35/1000</f>
        <v>338061.22835000005</v>
      </c>
    </row>
    <row r="45" spans="1:4" ht="66.75" customHeight="1" x14ac:dyDescent="0.25">
      <c r="A45" s="1">
        <v>36</v>
      </c>
      <c r="B45" s="11" t="s">
        <v>37</v>
      </c>
      <c r="C45" s="3">
        <v>2011</v>
      </c>
      <c r="D45" s="24">
        <f>3633231.23/1000</f>
        <v>3633.2312299999999</v>
      </c>
    </row>
    <row r="46" spans="1:4" x14ac:dyDescent="0.25">
      <c r="A46" s="1">
        <v>37</v>
      </c>
      <c r="B46" s="11" t="s">
        <v>38</v>
      </c>
      <c r="C46" s="3">
        <v>2011</v>
      </c>
      <c r="D46" s="24">
        <f>2724949.73/1000</f>
        <v>2724.9497299999998</v>
      </c>
    </row>
    <row r="47" spans="1:4" ht="30" customHeight="1" x14ac:dyDescent="0.25">
      <c r="A47" s="1">
        <v>38</v>
      </c>
      <c r="B47" s="11" t="s">
        <v>39</v>
      </c>
      <c r="C47" s="3">
        <v>2011</v>
      </c>
      <c r="D47" s="24">
        <f>2634334.96/1000</f>
        <v>2634.3349600000001</v>
      </c>
    </row>
    <row r="48" spans="1:4" x14ac:dyDescent="0.25">
      <c r="A48" s="1">
        <v>39</v>
      </c>
      <c r="B48" s="11" t="s">
        <v>40</v>
      </c>
      <c r="C48" s="3">
        <v>2011</v>
      </c>
      <c r="D48" s="24">
        <f>700000/1000</f>
        <v>700</v>
      </c>
    </row>
    <row r="49" spans="1:4" x14ac:dyDescent="0.25">
      <c r="A49" s="1">
        <v>40</v>
      </c>
      <c r="B49" s="11" t="s">
        <v>41</v>
      </c>
      <c r="C49" s="3">
        <v>2011</v>
      </c>
      <c r="D49" s="24">
        <f>3346201/1000</f>
        <v>3346.201</v>
      </c>
    </row>
    <row r="50" spans="1:4" x14ac:dyDescent="0.25">
      <c r="A50" s="1">
        <v>41</v>
      </c>
      <c r="B50" s="13" t="s">
        <v>42</v>
      </c>
      <c r="C50" s="3">
        <v>2011</v>
      </c>
      <c r="D50" s="24">
        <f>500000/1000</f>
        <v>500</v>
      </c>
    </row>
    <row r="51" spans="1:4" x14ac:dyDescent="0.25">
      <c r="A51" s="1">
        <v>42</v>
      </c>
      <c r="B51" s="13" t="s">
        <v>43</v>
      </c>
      <c r="C51" s="3">
        <v>2003</v>
      </c>
      <c r="D51" s="24">
        <f>17345427/1000</f>
        <v>17345.427</v>
      </c>
    </row>
    <row r="52" spans="1:4" x14ac:dyDescent="0.25">
      <c r="A52" s="1">
        <v>43</v>
      </c>
      <c r="B52" s="11" t="s">
        <v>44</v>
      </c>
      <c r="C52" s="3">
        <v>2014</v>
      </c>
      <c r="D52" s="24">
        <f>5760455/1000</f>
        <v>5760.4549999999999</v>
      </c>
    </row>
    <row r="53" spans="1:4" x14ac:dyDescent="0.25">
      <c r="A53" s="1">
        <v>44</v>
      </c>
      <c r="B53" s="11" t="s">
        <v>45</v>
      </c>
      <c r="C53" s="3">
        <v>2014</v>
      </c>
      <c r="D53" s="24">
        <f>4672831/1000</f>
        <v>4672.8310000000001</v>
      </c>
    </row>
    <row r="54" spans="1:4" x14ac:dyDescent="0.25">
      <c r="A54" s="1">
        <v>45</v>
      </c>
      <c r="B54" s="11" t="s">
        <v>123</v>
      </c>
      <c r="C54" s="3">
        <v>2009</v>
      </c>
      <c r="D54" s="24">
        <f>1328767.47/1000</f>
        <v>1328.76747</v>
      </c>
    </row>
    <row r="55" spans="1:4" ht="25.5" x14ac:dyDescent="0.25">
      <c r="A55" s="1">
        <v>46</v>
      </c>
      <c r="B55" s="14" t="s">
        <v>46</v>
      </c>
      <c r="C55" s="1">
        <v>1988</v>
      </c>
      <c r="D55" s="24">
        <f>11604944.98/1000</f>
        <v>11604.94498</v>
      </c>
    </row>
    <row r="56" spans="1:4" x14ac:dyDescent="0.25">
      <c r="A56" s="1">
        <v>47</v>
      </c>
      <c r="B56" s="15" t="s">
        <v>124</v>
      </c>
      <c r="C56" s="4">
        <v>1988</v>
      </c>
      <c r="D56" s="24">
        <f>2538744.19/1000</f>
        <v>2538.7441899999999</v>
      </c>
    </row>
    <row r="57" spans="1:4" x14ac:dyDescent="0.25">
      <c r="A57" s="1">
        <v>48</v>
      </c>
      <c r="B57" s="15" t="s">
        <v>149</v>
      </c>
      <c r="C57" s="4">
        <v>2007</v>
      </c>
      <c r="D57" s="24">
        <f>5102861.29/1000</f>
        <v>5102.8612899999998</v>
      </c>
    </row>
    <row r="58" spans="1:4" x14ac:dyDescent="0.25">
      <c r="A58" s="1">
        <v>49</v>
      </c>
      <c r="B58" s="16" t="s">
        <v>125</v>
      </c>
      <c r="C58" s="1">
        <v>2008</v>
      </c>
      <c r="D58" s="24">
        <f>2901850.95/1000</f>
        <v>2901.85095</v>
      </c>
    </row>
    <row r="59" spans="1:4" x14ac:dyDescent="0.25">
      <c r="A59" s="1">
        <v>50</v>
      </c>
      <c r="B59" s="16" t="s">
        <v>126</v>
      </c>
      <c r="C59" s="1">
        <v>2005</v>
      </c>
      <c r="D59" s="24">
        <f>1191540.06/1000</f>
        <v>1191.54006</v>
      </c>
    </row>
    <row r="60" spans="1:4" x14ac:dyDescent="0.25">
      <c r="A60" s="1">
        <v>51</v>
      </c>
      <c r="B60" s="14" t="s">
        <v>47</v>
      </c>
      <c r="C60" s="1">
        <v>2002</v>
      </c>
      <c r="D60" s="24">
        <f>1354699.77/1000</f>
        <v>1354.6997699999999</v>
      </c>
    </row>
    <row r="61" spans="1:4" x14ac:dyDescent="0.25">
      <c r="A61" s="1">
        <v>52</v>
      </c>
      <c r="B61" s="16" t="s">
        <v>127</v>
      </c>
      <c r="C61" s="1">
        <v>2002</v>
      </c>
      <c r="D61" s="24">
        <f>1803718.14/1000</f>
        <v>1803.7181399999999</v>
      </c>
    </row>
    <row r="62" spans="1:4" ht="25.5" x14ac:dyDescent="0.25">
      <c r="A62" s="1">
        <v>53</v>
      </c>
      <c r="B62" s="16" t="s">
        <v>128</v>
      </c>
      <c r="C62" s="1">
        <v>2005</v>
      </c>
      <c r="D62" s="24">
        <f>22046958.76/1000</f>
        <v>22046.958760000001</v>
      </c>
    </row>
    <row r="63" spans="1:4" x14ac:dyDescent="0.25">
      <c r="A63" s="1">
        <v>54</v>
      </c>
      <c r="B63" s="16" t="s">
        <v>129</v>
      </c>
      <c r="C63" s="1">
        <v>2005</v>
      </c>
      <c r="D63" s="24">
        <f>1918148.1/1000</f>
        <v>1918.1481000000001</v>
      </c>
    </row>
    <row r="64" spans="1:4" x14ac:dyDescent="0.25">
      <c r="A64" s="1">
        <v>55</v>
      </c>
      <c r="B64" s="16" t="s">
        <v>130</v>
      </c>
      <c r="C64" s="1">
        <v>2005</v>
      </c>
      <c r="D64" s="24">
        <f>7140800.26/1000</f>
        <v>7140.80026</v>
      </c>
    </row>
    <row r="65" spans="1:4" x14ac:dyDescent="0.25">
      <c r="A65" s="1">
        <v>56</v>
      </c>
      <c r="B65" s="16" t="s">
        <v>131</v>
      </c>
      <c r="C65" s="1">
        <v>2005</v>
      </c>
      <c r="D65" s="24">
        <f>6139232.45/1000</f>
        <v>6139.2324500000004</v>
      </c>
    </row>
    <row r="66" spans="1:4" x14ac:dyDescent="0.25">
      <c r="A66" s="1">
        <v>57</v>
      </c>
      <c r="B66" s="16" t="s">
        <v>132</v>
      </c>
      <c r="C66" s="1">
        <v>2005</v>
      </c>
      <c r="D66" s="24">
        <f>6607000/1000</f>
        <v>6607</v>
      </c>
    </row>
    <row r="67" spans="1:4" x14ac:dyDescent="0.25">
      <c r="A67" s="1">
        <v>58</v>
      </c>
      <c r="B67" s="16" t="s">
        <v>133</v>
      </c>
      <c r="C67" s="1">
        <v>2003</v>
      </c>
      <c r="D67" s="24">
        <f>1005829.11/1000</f>
        <v>1005.82911</v>
      </c>
    </row>
    <row r="68" spans="1:4" x14ac:dyDescent="0.25">
      <c r="A68" s="1">
        <v>59</v>
      </c>
      <c r="B68" s="16" t="s">
        <v>48</v>
      </c>
      <c r="C68" s="1">
        <v>2006</v>
      </c>
      <c r="D68" s="24">
        <f>2527542.57/1000</f>
        <v>2527.5425699999996</v>
      </c>
    </row>
    <row r="69" spans="1:4" x14ac:dyDescent="0.25">
      <c r="A69" s="1">
        <v>60</v>
      </c>
      <c r="B69" s="16" t="s">
        <v>134</v>
      </c>
      <c r="C69" s="1">
        <v>2006</v>
      </c>
      <c r="D69" s="24">
        <f>3720000/1000</f>
        <v>3720</v>
      </c>
    </row>
    <row r="70" spans="1:4" x14ac:dyDescent="0.25">
      <c r="A70" s="1">
        <v>61</v>
      </c>
      <c r="B70" s="16" t="s">
        <v>135</v>
      </c>
      <c r="C70" s="1">
        <v>2006</v>
      </c>
      <c r="D70" s="24">
        <f>4907124.31/1000</f>
        <v>4907.1243099999992</v>
      </c>
    </row>
    <row r="71" spans="1:4" x14ac:dyDescent="0.25">
      <c r="A71" s="1">
        <v>62</v>
      </c>
      <c r="B71" s="16" t="s">
        <v>136</v>
      </c>
      <c r="C71" s="1">
        <v>2006</v>
      </c>
      <c r="D71" s="24">
        <f>2614136.37/1000</f>
        <v>2614.1363700000002</v>
      </c>
    </row>
    <row r="72" spans="1:4" x14ac:dyDescent="0.25">
      <c r="A72" s="1">
        <v>63</v>
      </c>
      <c r="B72" s="16" t="s">
        <v>137</v>
      </c>
      <c r="C72" s="1">
        <v>2005</v>
      </c>
      <c r="D72" s="24">
        <f>695796.25/1000</f>
        <v>695.79624999999999</v>
      </c>
    </row>
    <row r="73" spans="1:4" x14ac:dyDescent="0.25">
      <c r="A73" s="1">
        <v>64</v>
      </c>
      <c r="B73" s="16" t="s">
        <v>138</v>
      </c>
      <c r="C73" s="1">
        <v>2005</v>
      </c>
      <c r="D73" s="24">
        <f>198914.23/1000</f>
        <v>198.91423</v>
      </c>
    </row>
    <row r="74" spans="1:4" ht="25.5" x14ac:dyDescent="0.25">
      <c r="A74" s="1">
        <v>65</v>
      </c>
      <c r="B74" s="16" t="s">
        <v>139</v>
      </c>
      <c r="C74" s="1">
        <v>2006</v>
      </c>
      <c r="D74" s="24">
        <f>2000000/1000</f>
        <v>2000</v>
      </c>
    </row>
    <row r="75" spans="1:4" ht="25.5" x14ac:dyDescent="0.25">
      <c r="A75" s="1">
        <v>66</v>
      </c>
      <c r="B75" s="16" t="s">
        <v>49</v>
      </c>
      <c r="C75" s="1">
        <v>2005</v>
      </c>
      <c r="D75" s="24">
        <f>2736594.56/1000</f>
        <v>2736.59456</v>
      </c>
    </row>
    <row r="76" spans="1:4" x14ac:dyDescent="0.25">
      <c r="A76" s="1">
        <v>67</v>
      </c>
      <c r="B76" s="16" t="s">
        <v>50</v>
      </c>
      <c r="C76" s="1">
        <v>2005</v>
      </c>
      <c r="D76" s="24">
        <f>2614136.37/1000</f>
        <v>2614.1363700000002</v>
      </c>
    </row>
    <row r="77" spans="1:4" ht="25.5" x14ac:dyDescent="0.25">
      <c r="A77" s="1">
        <v>68</v>
      </c>
      <c r="B77" s="16" t="s">
        <v>51</v>
      </c>
      <c r="C77" s="1">
        <v>2005</v>
      </c>
      <c r="D77" s="24">
        <f>806300.89/1000</f>
        <v>806.30088999999998</v>
      </c>
    </row>
    <row r="78" spans="1:4" x14ac:dyDescent="0.25">
      <c r="A78" s="1">
        <v>69</v>
      </c>
      <c r="B78" s="16" t="s">
        <v>52</v>
      </c>
      <c r="C78" s="1">
        <v>2005</v>
      </c>
      <c r="D78" s="24">
        <f>2188354.67/1000</f>
        <v>2188.3546699999997</v>
      </c>
    </row>
    <row r="79" spans="1:4" ht="25.5" x14ac:dyDescent="0.25">
      <c r="A79" s="1">
        <v>70</v>
      </c>
      <c r="B79" s="16" t="s">
        <v>53</v>
      </c>
      <c r="C79" s="1">
        <v>2005</v>
      </c>
      <c r="D79" s="24">
        <f>338467.49/1000</f>
        <v>338.46749</v>
      </c>
    </row>
    <row r="80" spans="1:4" ht="25.5" x14ac:dyDescent="0.25">
      <c r="A80" s="1">
        <v>71</v>
      </c>
      <c r="B80" s="16" t="s">
        <v>150</v>
      </c>
      <c r="C80" s="1">
        <v>2005</v>
      </c>
      <c r="D80" s="24">
        <f>2065896.97/1000</f>
        <v>2065.8969699999998</v>
      </c>
    </row>
    <row r="81" spans="1:4" x14ac:dyDescent="0.25">
      <c r="A81" s="1">
        <v>72</v>
      </c>
      <c r="B81" s="16" t="s">
        <v>54</v>
      </c>
      <c r="C81" s="1">
        <v>2005</v>
      </c>
      <c r="D81" s="24">
        <f>2575000/1000</f>
        <v>2575</v>
      </c>
    </row>
    <row r="82" spans="1:4" x14ac:dyDescent="0.25">
      <c r="A82" s="1">
        <v>73</v>
      </c>
      <c r="B82" s="16" t="s">
        <v>140</v>
      </c>
      <c r="C82" s="1">
        <v>2007</v>
      </c>
      <c r="D82" s="24">
        <f>19515253.17/1000</f>
        <v>19515.253170000004</v>
      </c>
    </row>
    <row r="83" spans="1:4" x14ac:dyDescent="0.25">
      <c r="A83" s="1">
        <v>74</v>
      </c>
      <c r="B83" s="16" t="s">
        <v>55</v>
      </c>
      <c r="C83" s="1">
        <v>2005</v>
      </c>
      <c r="D83" s="24">
        <f>3253086.13/1000</f>
        <v>3253.0861299999997</v>
      </c>
    </row>
    <row r="84" spans="1:4" x14ac:dyDescent="0.25">
      <c r="A84" s="1">
        <v>75</v>
      </c>
      <c r="B84" s="16" t="s">
        <v>141</v>
      </c>
      <c r="C84" s="1">
        <v>2004</v>
      </c>
      <c r="D84" s="24">
        <f>3738796.73/1000</f>
        <v>3738.79673</v>
      </c>
    </row>
    <row r="85" spans="1:4" x14ac:dyDescent="0.25">
      <c r="A85" s="1">
        <v>76</v>
      </c>
      <c r="B85" s="16" t="s">
        <v>142</v>
      </c>
      <c r="C85" s="1">
        <v>2005</v>
      </c>
      <c r="D85" s="24">
        <f>655968.86/1000</f>
        <v>655.96885999999995</v>
      </c>
    </row>
    <row r="86" spans="1:4" x14ac:dyDescent="0.25">
      <c r="A86" s="1">
        <v>77</v>
      </c>
      <c r="B86" s="16" t="s">
        <v>56</v>
      </c>
      <c r="C86" s="1">
        <v>2003</v>
      </c>
      <c r="D86" s="24">
        <f>7940951.42/1000</f>
        <v>7940.9514200000003</v>
      </c>
    </row>
    <row r="87" spans="1:4" x14ac:dyDescent="0.25">
      <c r="A87" s="1">
        <v>78</v>
      </c>
      <c r="B87" s="16" t="s">
        <v>57</v>
      </c>
      <c r="C87" s="1">
        <v>2007</v>
      </c>
      <c r="D87" s="24">
        <f>3534448.87/1000</f>
        <v>3534.4488700000002</v>
      </c>
    </row>
    <row r="88" spans="1:4" ht="25.5" x14ac:dyDescent="0.25">
      <c r="A88" s="1">
        <v>79</v>
      </c>
      <c r="B88" s="16" t="s">
        <v>143</v>
      </c>
      <c r="C88" s="1">
        <v>2008</v>
      </c>
      <c r="D88" s="24">
        <f>1855882.74/1000</f>
        <v>1855.88274</v>
      </c>
    </row>
    <row r="89" spans="1:4" ht="25.5" x14ac:dyDescent="0.25">
      <c r="A89" s="1">
        <v>80</v>
      </c>
      <c r="B89" s="16" t="s">
        <v>58</v>
      </c>
      <c r="C89" s="1">
        <v>2005</v>
      </c>
      <c r="D89" s="24">
        <f>1042516.01/1000</f>
        <v>1042.5160100000001</v>
      </c>
    </row>
    <row r="90" spans="1:4" ht="25.5" x14ac:dyDescent="0.25">
      <c r="A90" s="1">
        <v>81</v>
      </c>
      <c r="B90" s="16" t="s">
        <v>144</v>
      </c>
      <c r="C90" s="1">
        <v>2008</v>
      </c>
      <c r="D90" s="24">
        <f>4339972/1000</f>
        <v>4339.9719999999998</v>
      </c>
    </row>
    <row r="91" spans="1:4" ht="25.5" x14ac:dyDescent="0.25">
      <c r="A91" s="1">
        <v>82</v>
      </c>
      <c r="B91" s="16" t="s">
        <v>59</v>
      </c>
      <c r="C91" s="1">
        <v>2007</v>
      </c>
      <c r="D91" s="24">
        <f>3937034.92/1000</f>
        <v>3937.0349200000001</v>
      </c>
    </row>
    <row r="92" spans="1:4" ht="25.5" x14ac:dyDescent="0.25">
      <c r="A92" s="1">
        <v>83</v>
      </c>
      <c r="B92" s="16" t="s">
        <v>60</v>
      </c>
      <c r="C92" s="1">
        <v>2006</v>
      </c>
      <c r="D92" s="24">
        <f>1480000/1000</f>
        <v>1480</v>
      </c>
    </row>
    <row r="93" spans="1:4" ht="25.5" x14ac:dyDescent="0.25">
      <c r="A93" s="1">
        <v>84</v>
      </c>
      <c r="B93" s="16" t="s">
        <v>112</v>
      </c>
      <c r="C93" s="1">
        <v>2006</v>
      </c>
      <c r="D93" s="24">
        <f>1618790/1000</f>
        <v>1618.79</v>
      </c>
    </row>
    <row r="94" spans="1:4" ht="25.5" x14ac:dyDescent="0.25">
      <c r="A94" s="1">
        <v>85</v>
      </c>
      <c r="B94" s="14" t="s">
        <v>61</v>
      </c>
      <c r="C94" s="1">
        <v>2005</v>
      </c>
      <c r="D94" s="24">
        <f>430859.3/1000</f>
        <v>430.85929999999996</v>
      </c>
    </row>
    <row r="95" spans="1:4" ht="25.5" x14ac:dyDescent="0.25">
      <c r="A95" s="1">
        <v>86</v>
      </c>
      <c r="B95" s="16" t="s">
        <v>113</v>
      </c>
      <c r="C95" s="1">
        <v>2004</v>
      </c>
      <c r="D95" s="24">
        <f>1468999.71/1000</f>
        <v>1468.9997100000001</v>
      </c>
    </row>
    <row r="96" spans="1:4" x14ac:dyDescent="0.25">
      <c r="A96" s="1">
        <v>87</v>
      </c>
      <c r="B96" s="17" t="s">
        <v>114</v>
      </c>
      <c r="C96" s="4">
        <v>2003</v>
      </c>
      <c r="D96" s="24">
        <f>1947282.94/1000</f>
        <v>1947.2829400000001</v>
      </c>
    </row>
    <row r="97" spans="1:4" x14ac:dyDescent="0.25">
      <c r="A97" s="1">
        <v>88</v>
      </c>
      <c r="B97" s="16" t="s">
        <v>62</v>
      </c>
      <c r="C97" s="1">
        <v>2003</v>
      </c>
      <c r="D97" s="24">
        <f>2249998.58/1000</f>
        <v>2249.9985799999999</v>
      </c>
    </row>
    <row r="98" spans="1:4" x14ac:dyDescent="0.25">
      <c r="A98" s="1">
        <v>89</v>
      </c>
      <c r="B98" s="16" t="s">
        <v>63</v>
      </c>
      <c r="C98" s="1">
        <v>2005</v>
      </c>
      <c r="D98" s="24">
        <f>8360999.87/1000</f>
        <v>8360.9998699999996</v>
      </c>
    </row>
    <row r="99" spans="1:4" x14ac:dyDescent="0.25">
      <c r="A99" s="1">
        <v>90</v>
      </c>
      <c r="B99" s="16" t="s">
        <v>64</v>
      </c>
      <c r="C99" s="1">
        <v>2003</v>
      </c>
      <c r="D99" s="24">
        <f>2322802.01/1000</f>
        <v>2322.8020099999999</v>
      </c>
    </row>
    <row r="100" spans="1:4" x14ac:dyDescent="0.25">
      <c r="A100" s="1">
        <v>91</v>
      </c>
      <c r="B100" s="16" t="s">
        <v>115</v>
      </c>
      <c r="C100" s="1">
        <v>2003</v>
      </c>
      <c r="D100" s="24">
        <f>1799864.23/1000</f>
        <v>1799.8642299999999</v>
      </c>
    </row>
    <row r="101" spans="1:4" x14ac:dyDescent="0.25">
      <c r="A101" s="1">
        <v>92</v>
      </c>
      <c r="B101" s="16" t="s">
        <v>116</v>
      </c>
      <c r="C101" s="1">
        <v>2003</v>
      </c>
      <c r="D101" s="24">
        <f>527493.84/1000</f>
        <v>527.49383999999998</v>
      </c>
    </row>
    <row r="102" spans="1:4" x14ac:dyDescent="0.25">
      <c r="A102" s="1">
        <v>93</v>
      </c>
      <c r="B102" s="16" t="s">
        <v>117</v>
      </c>
      <c r="C102" s="1">
        <v>2007</v>
      </c>
      <c r="D102" s="24">
        <f>2540693.1/1000</f>
        <v>2540.6931</v>
      </c>
    </row>
    <row r="103" spans="1:4" ht="25.5" x14ac:dyDescent="0.25">
      <c r="A103" s="1">
        <v>94</v>
      </c>
      <c r="B103" s="16" t="s">
        <v>118</v>
      </c>
      <c r="C103" s="1">
        <v>2005</v>
      </c>
      <c r="D103" s="24">
        <f>588213/1000</f>
        <v>588.21299999999997</v>
      </c>
    </row>
    <row r="104" spans="1:4" ht="25.5" x14ac:dyDescent="0.25">
      <c r="A104" s="1">
        <v>95</v>
      </c>
      <c r="B104" s="16" t="s">
        <v>119</v>
      </c>
      <c r="C104" s="1">
        <v>2005</v>
      </c>
      <c r="D104" s="24">
        <f>823787/1000</f>
        <v>823.78700000000003</v>
      </c>
    </row>
    <row r="105" spans="1:4" ht="25.5" x14ac:dyDescent="0.25">
      <c r="A105" s="1">
        <v>96</v>
      </c>
      <c r="B105" s="16" t="s">
        <v>120</v>
      </c>
      <c r="C105" s="1">
        <v>2005</v>
      </c>
      <c r="D105" s="24">
        <f>619981.67/1000</f>
        <v>619.98167000000001</v>
      </c>
    </row>
    <row r="106" spans="1:4" ht="25.5" x14ac:dyDescent="0.25">
      <c r="A106" s="1">
        <v>97</v>
      </c>
      <c r="B106" s="16" t="s">
        <v>65</v>
      </c>
      <c r="C106" s="1">
        <v>2005</v>
      </c>
      <c r="D106" s="24">
        <f>2009000/1000</f>
        <v>2009</v>
      </c>
    </row>
    <row r="107" spans="1:4" x14ac:dyDescent="0.25">
      <c r="A107" s="1">
        <v>98</v>
      </c>
      <c r="B107" s="16" t="s">
        <v>145</v>
      </c>
      <c r="C107" s="1">
        <v>2006</v>
      </c>
      <c r="D107" s="24">
        <f>1258855.65/1000</f>
        <v>1258.85565</v>
      </c>
    </row>
    <row r="108" spans="1:4" ht="25.5" x14ac:dyDescent="0.25">
      <c r="A108" s="1">
        <v>99</v>
      </c>
      <c r="B108" s="16" t="s">
        <v>66</v>
      </c>
      <c r="C108" s="1">
        <v>2004</v>
      </c>
      <c r="D108" s="24">
        <f>2709295.07/1000</f>
        <v>2709.2950699999997</v>
      </c>
    </row>
    <row r="109" spans="1:4" x14ac:dyDescent="0.25">
      <c r="A109" s="1">
        <v>100</v>
      </c>
      <c r="B109" s="16" t="s">
        <v>67</v>
      </c>
      <c r="C109" s="1">
        <v>2005</v>
      </c>
      <c r="D109" s="24">
        <f>3429999.22/1000</f>
        <v>3429.9992200000002</v>
      </c>
    </row>
    <row r="110" spans="1:4" x14ac:dyDescent="0.25">
      <c r="A110" s="1">
        <v>101</v>
      </c>
      <c r="B110" s="16" t="s">
        <v>68</v>
      </c>
      <c r="C110" s="1">
        <v>2004</v>
      </c>
      <c r="D110" s="24">
        <f>1954705.05/1000</f>
        <v>1954.70505</v>
      </c>
    </row>
    <row r="111" spans="1:4" ht="25.5" x14ac:dyDescent="0.25">
      <c r="A111" s="1">
        <v>102</v>
      </c>
      <c r="B111" s="16" t="s">
        <v>146</v>
      </c>
      <c r="C111" s="1">
        <v>2004</v>
      </c>
      <c r="D111" s="24">
        <f>4093992/1000</f>
        <v>4093.9920000000002</v>
      </c>
    </row>
    <row r="112" spans="1:4" ht="25.5" x14ac:dyDescent="0.25">
      <c r="A112" s="1">
        <v>103</v>
      </c>
      <c r="B112" s="16" t="s">
        <v>147</v>
      </c>
      <c r="C112" s="1">
        <v>2011</v>
      </c>
      <c r="D112" s="24">
        <f>2389290/1000</f>
        <v>2389.29</v>
      </c>
    </row>
    <row r="113" spans="1:4" x14ac:dyDescent="0.25">
      <c r="A113" s="1">
        <v>104</v>
      </c>
      <c r="B113" s="16" t="s">
        <v>69</v>
      </c>
      <c r="C113" s="1">
        <v>2011</v>
      </c>
      <c r="D113" s="24">
        <f>1164440.12/1000</f>
        <v>1164.4401200000002</v>
      </c>
    </row>
    <row r="114" spans="1:4" x14ac:dyDescent="0.25">
      <c r="A114" s="1">
        <v>105</v>
      </c>
      <c r="B114" s="16" t="s">
        <v>121</v>
      </c>
      <c r="C114" s="1"/>
      <c r="D114" s="24">
        <f>13587870.81/1000</f>
        <v>13587.87081</v>
      </c>
    </row>
    <row r="115" spans="1:4" ht="25.5" x14ac:dyDescent="0.25">
      <c r="A115" s="1">
        <v>106</v>
      </c>
      <c r="B115" s="16" t="s">
        <v>70</v>
      </c>
      <c r="C115" s="1">
        <v>2004</v>
      </c>
      <c r="D115" s="24">
        <f>4016692.69/1000</f>
        <v>4016.6926899999999</v>
      </c>
    </row>
    <row r="116" spans="1:4" ht="25.5" x14ac:dyDescent="0.25">
      <c r="A116" s="1">
        <v>107</v>
      </c>
      <c r="B116" s="16" t="s">
        <v>71</v>
      </c>
      <c r="C116" s="1">
        <v>2006</v>
      </c>
      <c r="D116" s="24">
        <f>2412933.31/1000</f>
        <v>2412.9333099999999</v>
      </c>
    </row>
    <row r="117" spans="1:4" ht="25.5" x14ac:dyDescent="0.25">
      <c r="A117" s="1">
        <v>108</v>
      </c>
      <c r="B117" s="16" t="s">
        <v>72</v>
      </c>
      <c r="C117" s="1">
        <v>2006</v>
      </c>
      <c r="D117" s="24">
        <f>2288882.93/1000</f>
        <v>2288.8829300000002</v>
      </c>
    </row>
    <row r="118" spans="1:4" ht="25.5" x14ac:dyDescent="0.25">
      <c r="A118" s="1">
        <v>109</v>
      </c>
      <c r="B118" s="16" t="s">
        <v>73</v>
      </c>
      <c r="C118" s="1">
        <v>2011</v>
      </c>
      <c r="D118" s="24">
        <f>106422433.41/1000</f>
        <v>106422.43341</v>
      </c>
    </row>
    <row r="119" spans="1:4" ht="25.5" x14ac:dyDescent="0.25">
      <c r="A119" s="1">
        <v>110</v>
      </c>
      <c r="B119" s="16" t="s">
        <v>74</v>
      </c>
      <c r="C119" s="1">
        <v>2011</v>
      </c>
      <c r="D119" s="24">
        <f>34953630.23/1000</f>
        <v>34953.630229999995</v>
      </c>
    </row>
    <row r="120" spans="1:4" ht="25.5" x14ac:dyDescent="0.25">
      <c r="A120" s="1">
        <v>111</v>
      </c>
      <c r="B120" s="16" t="s">
        <v>75</v>
      </c>
      <c r="C120" s="1">
        <v>2001</v>
      </c>
      <c r="D120" s="24">
        <f>10560481.09/1000</f>
        <v>10560.481089999999</v>
      </c>
    </row>
    <row r="121" spans="1:4" ht="25.5" x14ac:dyDescent="0.25">
      <c r="A121" s="1">
        <v>112</v>
      </c>
      <c r="B121" s="16" t="s">
        <v>76</v>
      </c>
      <c r="C121" s="1">
        <v>2008</v>
      </c>
      <c r="D121" s="24">
        <f>3066264/1000</f>
        <v>3066.2640000000001</v>
      </c>
    </row>
    <row r="122" spans="1:4" ht="25.5" x14ac:dyDescent="0.25">
      <c r="A122" s="1">
        <v>113</v>
      </c>
      <c r="B122" s="16" t="s">
        <v>77</v>
      </c>
      <c r="C122" s="1">
        <v>2009</v>
      </c>
      <c r="D122" s="24">
        <f>2581262.77/1000</f>
        <v>2581.2627699999998</v>
      </c>
    </row>
    <row r="123" spans="1:4" ht="25.5" x14ac:dyDescent="0.25">
      <c r="A123" s="1">
        <v>114</v>
      </c>
      <c r="B123" s="16" t="s">
        <v>78</v>
      </c>
      <c r="C123" s="1">
        <v>1997</v>
      </c>
      <c r="D123" s="24">
        <f>239508.26/1000</f>
        <v>239.50826000000001</v>
      </c>
    </row>
    <row r="124" spans="1:4" ht="25.5" x14ac:dyDescent="0.25">
      <c r="A124" s="1">
        <v>115</v>
      </c>
      <c r="B124" s="16" t="s">
        <v>79</v>
      </c>
      <c r="C124" s="1">
        <v>2009</v>
      </c>
      <c r="D124" s="24">
        <f>4635058.09/1000</f>
        <v>4635.0580899999995</v>
      </c>
    </row>
    <row r="125" spans="1:4" ht="25.5" x14ac:dyDescent="0.25">
      <c r="A125" s="1">
        <v>116</v>
      </c>
      <c r="B125" s="14" t="s">
        <v>80</v>
      </c>
      <c r="C125" s="1">
        <v>1997</v>
      </c>
      <c r="D125" s="24">
        <f>134636.32/1000</f>
        <v>134.63632000000001</v>
      </c>
    </row>
    <row r="126" spans="1:4" ht="25.5" x14ac:dyDescent="0.25">
      <c r="A126" s="1">
        <v>117</v>
      </c>
      <c r="B126" s="16" t="s">
        <v>81</v>
      </c>
      <c r="C126" s="1">
        <v>2008</v>
      </c>
      <c r="D126" s="24">
        <f>885936.86/1000</f>
        <v>885.93686000000002</v>
      </c>
    </row>
    <row r="127" spans="1:4" ht="25.5" x14ac:dyDescent="0.25">
      <c r="A127" s="1">
        <v>118</v>
      </c>
      <c r="B127" s="16" t="s">
        <v>82</v>
      </c>
      <c r="C127" s="1">
        <v>2009</v>
      </c>
      <c r="D127" s="24">
        <f>1766621.66/1000</f>
        <v>1766.62166</v>
      </c>
    </row>
    <row r="128" spans="1:4" ht="25.5" x14ac:dyDescent="0.25">
      <c r="A128" s="1">
        <v>119</v>
      </c>
      <c r="B128" s="16" t="s">
        <v>83</v>
      </c>
      <c r="C128" s="1">
        <v>2009</v>
      </c>
      <c r="D128" s="24">
        <f>1766838.78/1000</f>
        <v>1766.83878</v>
      </c>
    </row>
    <row r="129" spans="1:4" ht="25.5" x14ac:dyDescent="0.25">
      <c r="A129" s="1">
        <v>120</v>
      </c>
      <c r="B129" s="16" t="s">
        <v>84</v>
      </c>
      <c r="C129" s="1">
        <v>2007</v>
      </c>
      <c r="D129" s="24">
        <f>645000/1000</f>
        <v>645</v>
      </c>
    </row>
    <row r="130" spans="1:4" ht="25.5" x14ac:dyDescent="0.25">
      <c r="A130" s="1">
        <v>121</v>
      </c>
      <c r="B130" s="16" t="s">
        <v>85</v>
      </c>
      <c r="C130" s="1">
        <v>2003</v>
      </c>
      <c r="D130" s="24">
        <f>550368/1000</f>
        <v>550.36800000000005</v>
      </c>
    </row>
    <row r="131" spans="1:4" ht="25.5" x14ac:dyDescent="0.25">
      <c r="A131" s="1">
        <v>122</v>
      </c>
      <c r="B131" s="16" t="s">
        <v>86</v>
      </c>
      <c r="C131" s="1">
        <v>2009</v>
      </c>
      <c r="D131" s="24">
        <f>1698793.77/1000</f>
        <v>1698.79377</v>
      </c>
    </row>
    <row r="132" spans="1:4" ht="25.5" x14ac:dyDescent="0.25">
      <c r="A132" s="1">
        <v>123</v>
      </c>
      <c r="B132" s="16" t="s">
        <v>87</v>
      </c>
      <c r="C132" s="1">
        <v>2009</v>
      </c>
      <c r="D132" s="24">
        <f>13710110.08/1000</f>
        <v>13710.11008</v>
      </c>
    </row>
    <row r="133" spans="1:4" ht="25.5" x14ac:dyDescent="0.25">
      <c r="A133" s="1">
        <v>124</v>
      </c>
      <c r="B133" s="16" t="s">
        <v>88</v>
      </c>
      <c r="C133" s="1">
        <v>1997</v>
      </c>
      <c r="D133" s="24">
        <f>6809778.24/1000</f>
        <v>6809.7782400000006</v>
      </c>
    </row>
    <row r="134" spans="1:4" ht="25.5" x14ac:dyDescent="0.25">
      <c r="A134" s="1">
        <v>125</v>
      </c>
      <c r="B134" s="16" t="s">
        <v>89</v>
      </c>
      <c r="C134" s="1">
        <v>2004</v>
      </c>
      <c r="D134" s="24">
        <f>542963/1000</f>
        <v>542.96299999999997</v>
      </c>
    </row>
    <row r="135" spans="1:4" ht="25.5" x14ac:dyDescent="0.25">
      <c r="A135" s="1">
        <v>126</v>
      </c>
      <c r="B135" s="16" t="s">
        <v>90</v>
      </c>
      <c r="C135" s="1">
        <v>1997</v>
      </c>
      <c r="D135" s="24">
        <f>883249.04/1000</f>
        <v>883.24904000000004</v>
      </c>
    </row>
    <row r="136" spans="1:4" ht="25.5" x14ac:dyDescent="0.25">
      <c r="A136" s="1">
        <v>127</v>
      </c>
      <c r="B136" s="16" t="s">
        <v>91</v>
      </c>
      <c r="C136" s="1">
        <v>2004</v>
      </c>
      <c r="D136" s="24">
        <f>1349857.98/1000</f>
        <v>1349.85798</v>
      </c>
    </row>
    <row r="137" spans="1:4" ht="25.5" x14ac:dyDescent="0.25">
      <c r="A137" s="1">
        <v>128</v>
      </c>
      <c r="B137" s="16" t="s">
        <v>92</v>
      </c>
      <c r="C137" s="1">
        <v>1997</v>
      </c>
      <c r="D137" s="24">
        <f>144306.78/1000</f>
        <v>144.30678</v>
      </c>
    </row>
    <row r="138" spans="1:4" ht="25.5" x14ac:dyDescent="0.25">
      <c r="A138" s="1">
        <v>129</v>
      </c>
      <c r="B138" s="16" t="s">
        <v>93</v>
      </c>
      <c r="C138" s="1">
        <v>2004</v>
      </c>
      <c r="D138" s="24">
        <f>605892.99/1000</f>
        <v>605.89298999999994</v>
      </c>
    </row>
    <row r="139" spans="1:4" x14ac:dyDescent="0.25">
      <c r="A139" s="1">
        <v>130</v>
      </c>
      <c r="B139" s="16" t="s">
        <v>94</v>
      </c>
      <c r="C139" s="1">
        <v>2008</v>
      </c>
      <c r="D139" s="24">
        <f>33000/1000</f>
        <v>33</v>
      </c>
    </row>
    <row r="140" spans="1:4" ht="25.5" x14ac:dyDescent="0.25">
      <c r="A140" s="1">
        <v>131</v>
      </c>
      <c r="B140" s="16" t="s">
        <v>95</v>
      </c>
      <c r="C140" s="1">
        <v>2008</v>
      </c>
      <c r="D140" s="24">
        <f>1750000/1000</f>
        <v>1750</v>
      </c>
    </row>
    <row r="141" spans="1:4" ht="25.5" x14ac:dyDescent="0.25">
      <c r="A141" s="1">
        <v>132</v>
      </c>
      <c r="B141" s="16" t="s">
        <v>96</v>
      </c>
      <c r="C141" s="1">
        <v>1997</v>
      </c>
      <c r="D141" s="24">
        <f>591082/1000</f>
        <v>591.08199999999999</v>
      </c>
    </row>
    <row r="142" spans="1:4" ht="25.5" x14ac:dyDescent="0.25">
      <c r="A142" s="1">
        <v>133</v>
      </c>
      <c r="B142" s="16" t="s">
        <v>97</v>
      </c>
      <c r="C142" s="1">
        <v>2011</v>
      </c>
      <c r="D142" s="24">
        <f>1206228.4/1000</f>
        <v>1206.2284</v>
      </c>
    </row>
    <row r="143" spans="1:4" ht="25.5" x14ac:dyDescent="0.25">
      <c r="A143" s="1">
        <v>134</v>
      </c>
      <c r="B143" s="16" t="s">
        <v>98</v>
      </c>
      <c r="C143" s="1">
        <v>2009</v>
      </c>
      <c r="D143" s="24">
        <f>144042876/1000</f>
        <v>144042.87599999999</v>
      </c>
    </row>
    <row r="144" spans="1:4" ht="25.5" x14ac:dyDescent="0.25">
      <c r="A144" s="1">
        <v>135</v>
      </c>
      <c r="B144" s="16" t="s">
        <v>99</v>
      </c>
      <c r="C144" s="1">
        <v>1997</v>
      </c>
      <c r="D144" s="24">
        <f>162726.33/1000</f>
        <v>162.72632999999999</v>
      </c>
    </row>
    <row r="145" spans="1:4" ht="25.5" x14ac:dyDescent="0.25">
      <c r="A145" s="1">
        <v>136</v>
      </c>
      <c r="B145" s="16" t="s">
        <v>100</v>
      </c>
      <c r="C145" s="1">
        <v>2007</v>
      </c>
      <c r="D145" s="24">
        <f>5935214.41/1000</f>
        <v>5935.2144100000005</v>
      </c>
    </row>
    <row r="146" spans="1:4" ht="25.5" x14ac:dyDescent="0.25">
      <c r="A146" s="1">
        <v>137</v>
      </c>
      <c r="B146" s="16" t="s">
        <v>101</v>
      </c>
      <c r="C146" s="1">
        <v>2009</v>
      </c>
      <c r="D146" s="24">
        <f>1788063.2/1000</f>
        <v>1788.0632000000001</v>
      </c>
    </row>
    <row r="147" spans="1:4" ht="25.5" x14ac:dyDescent="0.25">
      <c r="A147" s="1">
        <v>138</v>
      </c>
      <c r="B147" s="14" t="s">
        <v>102</v>
      </c>
      <c r="C147" s="1">
        <v>2008</v>
      </c>
      <c r="D147" s="24">
        <f>1799999.74/1000</f>
        <v>1799.99974</v>
      </c>
    </row>
    <row r="148" spans="1:4" x14ac:dyDescent="0.25">
      <c r="A148" s="1">
        <v>139</v>
      </c>
      <c r="B148" s="14" t="s">
        <v>103</v>
      </c>
      <c r="C148" s="1">
        <v>2007</v>
      </c>
      <c r="D148" s="24">
        <f>1808634.31/1000</f>
        <v>1808.6343100000001</v>
      </c>
    </row>
    <row r="149" spans="1:4" ht="25.5" x14ac:dyDescent="0.25">
      <c r="A149" s="1">
        <v>140</v>
      </c>
      <c r="B149" s="14" t="s">
        <v>104</v>
      </c>
      <c r="C149" s="1">
        <v>2008</v>
      </c>
      <c r="D149" s="24">
        <f>1167500/1000</f>
        <v>1167.5</v>
      </c>
    </row>
    <row r="150" spans="1:4" ht="25.5" x14ac:dyDescent="0.25">
      <c r="A150" s="1">
        <v>141</v>
      </c>
      <c r="B150" s="14" t="s">
        <v>148</v>
      </c>
      <c r="C150" s="1">
        <v>2006</v>
      </c>
      <c r="D150" s="24">
        <f>12073035.64/1000</f>
        <v>12073.03564</v>
      </c>
    </row>
    <row r="151" spans="1:4" ht="25.5" x14ac:dyDescent="0.25">
      <c r="A151" s="1">
        <v>142</v>
      </c>
      <c r="B151" s="14" t="s">
        <v>105</v>
      </c>
      <c r="C151" s="1">
        <v>2008</v>
      </c>
      <c r="D151" s="24">
        <f>3433788.07/1000</f>
        <v>3433.7880699999996</v>
      </c>
    </row>
    <row r="152" spans="1:4" ht="25.5" x14ac:dyDescent="0.25">
      <c r="A152" s="1">
        <v>143</v>
      </c>
      <c r="B152" s="14" t="s">
        <v>106</v>
      </c>
      <c r="C152" s="1">
        <v>2008</v>
      </c>
      <c r="D152" s="24">
        <f>13078823.31/1000</f>
        <v>13078.82331</v>
      </c>
    </row>
    <row r="153" spans="1:4" ht="25.5" x14ac:dyDescent="0.25">
      <c r="A153" s="1">
        <v>144</v>
      </c>
      <c r="B153" s="14" t="s">
        <v>107</v>
      </c>
      <c r="C153" s="1">
        <v>2010</v>
      </c>
      <c r="D153" s="24">
        <f>47800/1000</f>
        <v>47.8</v>
      </c>
    </row>
    <row r="154" spans="1:4" ht="25.5" x14ac:dyDescent="0.25">
      <c r="A154" s="1">
        <v>145</v>
      </c>
      <c r="B154" s="14" t="s">
        <v>108</v>
      </c>
      <c r="C154" s="1">
        <v>2009</v>
      </c>
      <c r="D154" s="24">
        <f>205622.19/1000</f>
        <v>205.62218999999999</v>
      </c>
    </row>
    <row r="155" spans="1:4" ht="25.5" x14ac:dyDescent="0.25">
      <c r="A155" s="1">
        <v>146</v>
      </c>
      <c r="B155" s="14" t="s">
        <v>109</v>
      </c>
      <c r="C155" s="1">
        <v>2008</v>
      </c>
      <c r="D155" s="24">
        <f>242113/1000</f>
        <v>242.113</v>
      </c>
    </row>
    <row r="156" spans="1:4" ht="25.5" x14ac:dyDescent="0.25">
      <c r="A156" s="1">
        <v>147</v>
      </c>
      <c r="B156" s="14" t="s">
        <v>110</v>
      </c>
      <c r="C156" s="1">
        <v>2011</v>
      </c>
      <c r="D156" s="24">
        <f>52890/1000</f>
        <v>52.89</v>
      </c>
    </row>
    <row r="157" spans="1:4" ht="25.5" x14ac:dyDescent="0.25">
      <c r="A157" s="1">
        <v>148</v>
      </c>
      <c r="B157" s="16" t="s">
        <v>111</v>
      </c>
      <c r="C157" s="1">
        <v>2010</v>
      </c>
      <c r="D157" s="24">
        <f>6098872.26/1000</f>
        <v>6098.8722600000001</v>
      </c>
    </row>
  </sheetData>
  <autoFilter ref="A8:D157"/>
  <mergeCells count="6">
    <mergeCell ref="A3:D3"/>
    <mergeCell ref="A4:D4"/>
    <mergeCell ref="B6:B7"/>
    <mergeCell ref="C6:C7"/>
    <mergeCell ref="D6:D7"/>
    <mergeCell ref="A6:A7"/>
  </mergeCells>
  <pageMargins left="0.70866141732283472" right="0.31496062992125984" top="0.55118110236220474" bottom="0.55118110236220474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Тымченко Ирина Анатольевна</dc:creator>
  <cp:lastModifiedBy>Вторушин Геннадий Алексеевич</cp:lastModifiedBy>
  <cp:lastPrinted>2023-05-22T05:16:10Z</cp:lastPrinted>
  <dcterms:created xsi:type="dcterms:W3CDTF">2023-05-04T03:45:57Z</dcterms:created>
  <dcterms:modified xsi:type="dcterms:W3CDTF">2023-05-23T08:33:28Z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